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ri.badura\Desktop\AV technika velký sál\"/>
    </mc:Choice>
  </mc:AlternateContent>
  <bookViews>
    <workbookView xWindow="-120" yWindow="-120" windowWidth="24240" windowHeight="13140" firstSheet="1" activeTab="1"/>
  </bookViews>
  <sheets>
    <sheet name="Pokyny pro vyplnění" sheetId="11" state="hidden" r:id="rId1"/>
    <sheet name="Krycí list" sheetId="1" r:id="rId2"/>
    <sheet name="rozpočet audiovizuální technika" sheetId="12" r:id="rId3"/>
    <sheet name="rozpočet elektro" sheetId="13" r:id="rId4"/>
    <sheet name="rozpočet portálové věže" sheetId="14" r:id="rId5"/>
    <sheet name="rozpočet vybourání otvoru" sheetId="16" r:id="rId6"/>
    <sheet name="Skica_portálové veže" sheetId="15" r:id="rId7"/>
    <sheet name="VzorPolozky" sheetId="10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_MAIN__">'rozpočet elektro'!$A$2:$AB$240</definedName>
    <definedName name="__MvymF__">'rozpočet elektro'!#REF!</definedName>
    <definedName name="__OobjF__">'rozpočet elektro'!$A$8:$AB$240</definedName>
    <definedName name="__OoddF__">'rozpočet elektro'!$A$10:$AB$54</definedName>
    <definedName name="__OradF__">'rozpočet elektro'!$A$12:$AB$12</definedName>
    <definedName name="CelkemDPHVypocet" localSheetId="1">'Krycí list'!$H$39</definedName>
    <definedName name="CenaCelkem">'Krycí list'!$G$28</definedName>
    <definedName name="CenaCelkemBezDPH">'Krycí list'!$G$27</definedName>
    <definedName name="CenaCelkemVypocet" localSheetId="1">'Krycí list'!$I$39</definedName>
    <definedName name="cisloobjektu">'Krycí list'!$C$3</definedName>
    <definedName name="CisloRozpoctu">'[1]Krycí list'!$C$2</definedName>
    <definedName name="CisloStavby" localSheetId="1">'Krycí list'!$C$2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1">'Krycí list'!$I$12</definedName>
    <definedName name="dmisto">'Krycí list'!$D$13:$G$13</definedName>
    <definedName name="DPHSni">'Krycí list'!$G$23</definedName>
    <definedName name="DPHZakl" localSheetId="5">[4]Stavba!$G$26</definedName>
    <definedName name="DPHZakl">'Krycí list'!$G$25</definedName>
    <definedName name="dpsc" localSheetId="1">'Krycí list'!$C$13</definedName>
    <definedName name="Excel_BuiltIn_Print_Titles_2_1">'rozpočet elektro'!$2:$5</definedName>
    <definedName name="IČO" localSheetId="1">'Krycí list'!$I$11</definedName>
    <definedName name="Mena" localSheetId="5">[4]Stavba!$J$29</definedName>
    <definedName name="Mena">'Krycí list'!$J$28</definedName>
    <definedName name="MistoStavby">'Krycí list'!$D$4</definedName>
    <definedName name="nazevobjektu">'Krycí list'!$D$3</definedName>
    <definedName name="NazevRozpoctu">'[1]Krycí list'!$D$2</definedName>
    <definedName name="NazevStavby" localSheetId="1">'Krycí list'!$D$2</definedName>
    <definedName name="nazevstavby">'[1]Krycí list'!$C$7</definedName>
    <definedName name="NazevStavebnihoRozpoctu">'Krycí list'!$E$4</definedName>
    <definedName name="_xlnm.Print_Titles" localSheetId="3">'rozpočet elektro'!$2:$8</definedName>
    <definedName name="oadresa">'Krycí list'!$D$6</definedName>
    <definedName name="Objednatel" localSheetId="1">'Krycí list'!$D$5</definedName>
    <definedName name="Objekt" localSheetId="1">'Krycí list'!$B$37</definedName>
    <definedName name="_xlnm.Print_Area" localSheetId="1">'Krycí list'!$A$1:$J$41</definedName>
    <definedName name="_xlnm.Print_Area" localSheetId="2">'rozpočet audiovizuální technika'!$A$1:$G$82</definedName>
    <definedName name="_xlnm.Print_Area" localSheetId="5">'rozpočet vybourání otvoru'!$A$1:$U$28</definedName>
    <definedName name="odic" localSheetId="1">'Krycí list'!$I$6</definedName>
    <definedName name="oico" localSheetId="1">'Krycí list'!$I$5</definedName>
    <definedName name="omisto" localSheetId="1">'Krycí list'!$D$7</definedName>
    <definedName name="onazev" localSheetId="1">'Krycí list'!$D$6</definedName>
    <definedName name="opsc" localSheetId="1">'Krycí list'!$C$7</definedName>
    <definedName name="padresa">'Krycí list'!$D$9</definedName>
    <definedName name="pdic">'Krycí list'!$I$9</definedName>
    <definedName name="pico">'Krycí list'!$I$8</definedName>
    <definedName name="pmisto">'Krycí list'!$D$10</definedName>
    <definedName name="PocetMJ" localSheetId="5">#REF!</definedName>
    <definedName name="PocetMJ">#REF!</definedName>
    <definedName name="PoptavkaID">'Krycí list'!$A$1</definedName>
    <definedName name="pPSC">'Krycí list'!$C$10</definedName>
    <definedName name="Print_Area" localSheetId="2">'rozpočet audiovizuální technika'!$A$1:$K$92</definedName>
    <definedName name="Projektant">'Krycí list'!$D$8</definedName>
    <definedName name="SazbaDPH1" localSheetId="1">'Krycí list'!$E$22</definedName>
    <definedName name="SazbaDPH1">'[1]Krycí list'!$C$30</definedName>
    <definedName name="SazbaDPH2" localSheetId="1">'Krycí list'!$E$24</definedName>
    <definedName name="SazbaDPH2">'[1]Krycí list'!$C$32</definedName>
    <definedName name="SloupecCC" localSheetId="5">#REF!</definedName>
    <definedName name="SloupecCC">#REF!</definedName>
    <definedName name="SloupecCisloPol" localSheetId="5">#REF!</definedName>
    <definedName name="SloupecCisloPol">#REF!</definedName>
    <definedName name="SloupecJC" localSheetId="5">#REF!</definedName>
    <definedName name="SloupecJC">#REF!</definedName>
    <definedName name="SloupecMJ" localSheetId="5">#REF!</definedName>
    <definedName name="SloupecMJ">#REF!</definedName>
    <definedName name="SloupecMnozstvi" localSheetId="5">#REF!</definedName>
    <definedName name="SloupecMnozstvi">#REF!</definedName>
    <definedName name="SloupecNazPol" localSheetId="5">#REF!</definedName>
    <definedName name="SloupecNazPol">#REF!</definedName>
    <definedName name="SloupecPC" localSheetId="5">#REF!</definedName>
    <definedName name="SloupecPC">#REF!</definedName>
    <definedName name="Vypracoval">'Krycí list'!$D$14</definedName>
    <definedName name="Z_B7E7C763_C459_487D_8ABA_5CFDDFBD5A84_.wvu.Cols" localSheetId="1" hidden="1">'Krycí list'!$A:$A</definedName>
    <definedName name="Z_B7E7C763_C459_487D_8ABA_5CFDDFBD5A84_.wvu.PrintArea" localSheetId="1" hidden="1">'Krycí list'!$B$1:$J$35</definedName>
    <definedName name="ZakladDPHSni">'Krycí list'!$G$22</definedName>
    <definedName name="ZakladDPHSniVypocet" localSheetId="1">'Krycí list'!$F$39</definedName>
    <definedName name="ZakladDPHZakl" localSheetId="5">[4]Stavba!$G$25</definedName>
    <definedName name="ZakladDPHZakl">'Krycí list'!$G$24</definedName>
    <definedName name="ZakladDPHZaklVypocet" localSheetId="1">'Krycí list'!$G$39</definedName>
    <definedName name="Zaokrouhleni">'Krycí list'!$G$26</definedName>
    <definedName name="Zhotovitel">'Krycí list'!$D$11:$G$11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26" i="16" l="1"/>
  <c r="Q26" i="16"/>
  <c r="O26" i="16"/>
  <c r="K26" i="16"/>
  <c r="I26" i="16"/>
  <c r="G26" i="16"/>
  <c r="M26" i="16" s="1"/>
  <c r="U25" i="16"/>
  <c r="U24" i="16" s="1"/>
  <c r="Q25" i="16"/>
  <c r="Q24" i="16" s="1"/>
  <c r="O25" i="16"/>
  <c r="O24" i="16" s="1"/>
  <c r="K25" i="16"/>
  <c r="K24" i="16" s="1"/>
  <c r="I25" i="16"/>
  <c r="I24" i="16" s="1"/>
  <c r="G25" i="16"/>
  <c r="M25" i="16" s="1"/>
  <c r="U23" i="16"/>
  <c r="U22" i="16" s="1"/>
  <c r="Q23" i="16"/>
  <c r="O23" i="16"/>
  <c r="O22" i="16" s="1"/>
  <c r="K23" i="16"/>
  <c r="K22" i="16" s="1"/>
  <c r="I23" i="16"/>
  <c r="G23" i="16"/>
  <c r="M23" i="16" s="1"/>
  <c r="M22" i="16" s="1"/>
  <c r="Q22" i="16"/>
  <c r="I22" i="16"/>
  <c r="U21" i="16"/>
  <c r="Q21" i="16"/>
  <c r="O21" i="16"/>
  <c r="K21" i="16"/>
  <c r="I21" i="16"/>
  <c r="G21" i="16"/>
  <c r="M21" i="16" s="1"/>
  <c r="U20" i="16"/>
  <c r="Q20" i="16"/>
  <c r="O20" i="16"/>
  <c r="K20" i="16"/>
  <c r="I20" i="16"/>
  <c r="G20" i="16"/>
  <c r="M20" i="16" s="1"/>
  <c r="U19" i="16"/>
  <c r="Q19" i="16"/>
  <c r="O19" i="16"/>
  <c r="K19" i="16"/>
  <c r="I19" i="16"/>
  <c r="G19" i="16"/>
  <c r="M19" i="16" s="1"/>
  <c r="U18" i="16"/>
  <c r="Q18" i="16"/>
  <c r="Q14" i="16" s="1"/>
  <c r="O18" i="16"/>
  <c r="K18" i="16"/>
  <c r="I18" i="16"/>
  <c r="G18" i="16"/>
  <c r="M18" i="16" s="1"/>
  <c r="U17" i="16"/>
  <c r="Q17" i="16"/>
  <c r="O17" i="16"/>
  <c r="K17" i="16"/>
  <c r="I17" i="16"/>
  <c r="G17" i="16"/>
  <c r="M17" i="16" s="1"/>
  <c r="U16" i="16"/>
  <c r="Q16" i="16"/>
  <c r="O16" i="16"/>
  <c r="K16" i="16"/>
  <c r="I16" i="16"/>
  <c r="G16" i="16"/>
  <c r="U15" i="16"/>
  <c r="U14" i="16" s="1"/>
  <c r="Q15" i="16"/>
  <c r="O15" i="16"/>
  <c r="O14" i="16" s="1"/>
  <c r="K15" i="16"/>
  <c r="K14" i="16" s="1"/>
  <c r="I15" i="16"/>
  <c r="G15" i="16"/>
  <c r="M15" i="16" s="1"/>
  <c r="I14" i="16"/>
  <c r="U13" i="16"/>
  <c r="Q13" i="16"/>
  <c r="Q12" i="16" s="1"/>
  <c r="O13" i="16"/>
  <c r="O12" i="16" s="1"/>
  <c r="K13" i="16"/>
  <c r="K12" i="16" s="1"/>
  <c r="I13" i="16"/>
  <c r="I12" i="16" s="1"/>
  <c r="G13" i="16"/>
  <c r="M13" i="16" s="1"/>
  <c r="M12" i="16" s="1"/>
  <c r="U12" i="16"/>
  <c r="U11" i="16"/>
  <c r="Q11" i="16"/>
  <c r="O11" i="16"/>
  <c r="K11" i="16"/>
  <c r="I11" i="16"/>
  <c r="G11" i="16"/>
  <c r="M11" i="16" s="1"/>
  <c r="U10" i="16"/>
  <c r="Q10" i="16"/>
  <c r="O10" i="16"/>
  <c r="K10" i="16"/>
  <c r="K8" i="16" s="1"/>
  <c r="I10" i="16"/>
  <c r="G10" i="16"/>
  <c r="M10" i="16" s="1"/>
  <c r="U9" i="16"/>
  <c r="U8" i="16" s="1"/>
  <c r="Q9" i="16"/>
  <c r="Q8" i="16" s="1"/>
  <c r="O9" i="16"/>
  <c r="O8" i="16" s="1"/>
  <c r="K9" i="16"/>
  <c r="I9" i="16"/>
  <c r="I8" i="16" s="1"/>
  <c r="G9" i="16"/>
  <c r="M9" i="16" s="1"/>
  <c r="E19" i="14"/>
  <c r="E18" i="14"/>
  <c r="E17" i="14"/>
  <c r="E16" i="14"/>
  <c r="E15" i="14"/>
  <c r="E14" i="14"/>
  <c r="E13" i="14"/>
  <c r="E12" i="14"/>
  <c r="E11" i="14"/>
  <c r="E10" i="14"/>
  <c r="E9" i="14"/>
  <c r="T240" i="13"/>
  <c r="O240" i="13"/>
  <c r="N240" i="13"/>
  <c r="M240" i="13"/>
  <c r="L240" i="13"/>
  <c r="K240" i="13"/>
  <c r="O239" i="13"/>
  <c r="N239" i="13"/>
  <c r="L239" i="13"/>
  <c r="K239" i="13"/>
  <c r="M239" i="13" s="1"/>
  <c r="O238" i="13"/>
  <c r="N238" i="13"/>
  <c r="L238" i="13"/>
  <c r="K238" i="13"/>
  <c r="T238" i="13" s="1"/>
  <c r="S236" i="13"/>
  <c r="R236" i="13"/>
  <c r="Q236" i="13"/>
  <c r="P236" i="13"/>
  <c r="L236" i="13"/>
  <c r="O235" i="13"/>
  <c r="N235" i="13"/>
  <c r="L235" i="13"/>
  <c r="K235" i="13"/>
  <c r="T235" i="13" s="1"/>
  <c r="O234" i="13"/>
  <c r="N234" i="13"/>
  <c r="L234" i="13"/>
  <c r="K234" i="13"/>
  <c r="O233" i="13"/>
  <c r="N233" i="13"/>
  <c r="L233" i="13"/>
  <c r="K233" i="13"/>
  <c r="T233" i="13" s="1"/>
  <c r="O232" i="13"/>
  <c r="N232" i="13"/>
  <c r="L232" i="13"/>
  <c r="K232" i="13"/>
  <c r="M232" i="13" s="1"/>
  <c r="O231" i="13"/>
  <c r="N231" i="13"/>
  <c r="M231" i="13"/>
  <c r="L231" i="13"/>
  <c r="K231" i="13"/>
  <c r="T231" i="13" s="1"/>
  <c r="O230" i="13"/>
  <c r="N230" i="13"/>
  <c r="L230" i="13"/>
  <c r="K230" i="13"/>
  <c r="O229" i="13"/>
  <c r="N229" i="13"/>
  <c r="M229" i="13"/>
  <c r="L229" i="13"/>
  <c r="K229" i="13"/>
  <c r="T229" i="13" s="1"/>
  <c r="T228" i="13"/>
  <c r="O228" i="13"/>
  <c r="O225" i="13" s="1"/>
  <c r="N228" i="13"/>
  <c r="L228" i="13"/>
  <c r="K228" i="13"/>
  <c r="M228" i="13" s="1"/>
  <c r="O227" i="13"/>
  <c r="N227" i="13"/>
  <c r="L227" i="13"/>
  <c r="K227" i="13"/>
  <c r="T227" i="13" s="1"/>
  <c r="R225" i="13"/>
  <c r="Q225" i="13"/>
  <c r="P225" i="13"/>
  <c r="P9" i="13" s="1"/>
  <c r="P7" i="13" s="1"/>
  <c r="T224" i="13"/>
  <c r="O224" i="13"/>
  <c r="N224" i="13"/>
  <c r="M224" i="13"/>
  <c r="L224" i="13"/>
  <c r="K224" i="13"/>
  <c r="O223" i="13"/>
  <c r="N223" i="13"/>
  <c r="L223" i="13"/>
  <c r="K223" i="13"/>
  <c r="M223" i="13" s="1"/>
  <c r="O222" i="13"/>
  <c r="N222" i="13"/>
  <c r="L222" i="13"/>
  <c r="K222" i="13"/>
  <c r="M222" i="13" s="1"/>
  <c r="O221" i="13"/>
  <c r="N221" i="13"/>
  <c r="L221" i="13"/>
  <c r="K221" i="13"/>
  <c r="M221" i="13" s="1"/>
  <c r="O220" i="13"/>
  <c r="N220" i="13"/>
  <c r="L220" i="13"/>
  <c r="K220" i="13"/>
  <c r="M220" i="13" s="1"/>
  <c r="O219" i="13"/>
  <c r="N219" i="13"/>
  <c r="L219" i="13"/>
  <c r="K219" i="13"/>
  <c r="T218" i="13"/>
  <c r="O218" i="13"/>
  <c r="N218" i="13"/>
  <c r="L218" i="13"/>
  <c r="K218" i="13"/>
  <c r="M218" i="13" s="1"/>
  <c r="O217" i="13"/>
  <c r="N217" i="13"/>
  <c r="L217" i="13"/>
  <c r="K217" i="13"/>
  <c r="M217" i="13" s="1"/>
  <c r="O216" i="13"/>
  <c r="N216" i="13"/>
  <c r="L216" i="13"/>
  <c r="K216" i="13"/>
  <c r="T216" i="13" s="1"/>
  <c r="O215" i="13"/>
  <c r="N215" i="13"/>
  <c r="L215" i="13"/>
  <c r="K215" i="13"/>
  <c r="O214" i="13"/>
  <c r="N214" i="13"/>
  <c r="L214" i="13"/>
  <c r="K214" i="13"/>
  <c r="M214" i="13" s="1"/>
  <c r="O213" i="13"/>
  <c r="N213" i="13"/>
  <c r="L213" i="13"/>
  <c r="K213" i="13"/>
  <c r="T213" i="13" s="1"/>
  <c r="T212" i="13"/>
  <c r="O212" i="13"/>
  <c r="N212" i="13"/>
  <c r="L212" i="13"/>
  <c r="K212" i="13"/>
  <c r="M212" i="13" s="1"/>
  <c r="O211" i="13"/>
  <c r="N211" i="13"/>
  <c r="L211" i="13"/>
  <c r="K211" i="13"/>
  <c r="R209" i="13"/>
  <c r="Q209" i="13"/>
  <c r="P209" i="13"/>
  <c r="O208" i="13"/>
  <c r="N208" i="13"/>
  <c r="L208" i="13"/>
  <c r="K208" i="13"/>
  <c r="T207" i="13"/>
  <c r="O207" i="13"/>
  <c r="N207" i="13"/>
  <c r="M207" i="13"/>
  <c r="K207" i="13"/>
  <c r="L207" i="13" s="1"/>
  <c r="O206" i="13"/>
  <c r="N206" i="13"/>
  <c r="M206" i="13"/>
  <c r="K206" i="13"/>
  <c r="L206" i="13" s="1"/>
  <c r="O205" i="13"/>
  <c r="N205" i="13"/>
  <c r="L205" i="13"/>
  <c r="K205" i="13"/>
  <c r="T205" i="13" s="1"/>
  <c r="O203" i="13"/>
  <c r="N203" i="13"/>
  <c r="L203" i="13"/>
  <c r="K203" i="13"/>
  <c r="O202" i="13"/>
  <c r="N202" i="13"/>
  <c r="M202" i="13"/>
  <c r="K202" i="13"/>
  <c r="L202" i="13" s="1"/>
  <c r="O200" i="13"/>
  <c r="N200" i="13"/>
  <c r="L200" i="13"/>
  <c r="K200" i="13"/>
  <c r="M200" i="13" s="1"/>
  <c r="O199" i="13"/>
  <c r="N199" i="13"/>
  <c r="M199" i="13"/>
  <c r="K199" i="13"/>
  <c r="T199" i="13" s="1"/>
  <c r="O197" i="13"/>
  <c r="N197" i="13"/>
  <c r="L197" i="13"/>
  <c r="K197" i="13"/>
  <c r="O196" i="13"/>
  <c r="N196" i="13"/>
  <c r="M196" i="13"/>
  <c r="K196" i="13"/>
  <c r="L196" i="13" s="1"/>
  <c r="O195" i="13"/>
  <c r="N195" i="13"/>
  <c r="L195" i="13"/>
  <c r="K195" i="13"/>
  <c r="M195" i="13" s="1"/>
  <c r="O194" i="13"/>
  <c r="N194" i="13"/>
  <c r="M194" i="13"/>
  <c r="L194" i="13"/>
  <c r="K194" i="13"/>
  <c r="T194" i="13" s="1"/>
  <c r="O193" i="13"/>
  <c r="N193" i="13"/>
  <c r="M193" i="13"/>
  <c r="K193" i="13"/>
  <c r="O192" i="13"/>
  <c r="N192" i="13"/>
  <c r="M192" i="13"/>
  <c r="K192" i="13"/>
  <c r="L192" i="13" s="1"/>
  <c r="O191" i="13"/>
  <c r="N191" i="13"/>
  <c r="M191" i="13"/>
  <c r="K191" i="13"/>
  <c r="L191" i="13" s="1"/>
  <c r="O190" i="13"/>
  <c r="N190" i="13"/>
  <c r="M190" i="13"/>
  <c r="L190" i="13"/>
  <c r="K190" i="13"/>
  <c r="T190" i="13" s="1"/>
  <c r="O189" i="13"/>
  <c r="N189" i="13"/>
  <c r="M189" i="13"/>
  <c r="K189" i="13"/>
  <c r="O187" i="13"/>
  <c r="N187" i="13"/>
  <c r="L187" i="13"/>
  <c r="K187" i="13"/>
  <c r="M187" i="13" s="1"/>
  <c r="O186" i="13"/>
  <c r="N186" i="13"/>
  <c r="L186" i="13"/>
  <c r="K186" i="13"/>
  <c r="M186" i="13" s="1"/>
  <c r="O185" i="13"/>
  <c r="N185" i="13"/>
  <c r="L185" i="13"/>
  <c r="K185" i="13"/>
  <c r="T185" i="13" s="1"/>
  <c r="O184" i="13"/>
  <c r="N184" i="13"/>
  <c r="M184" i="13"/>
  <c r="K184" i="13"/>
  <c r="O182" i="13"/>
  <c r="N182" i="13"/>
  <c r="L182" i="13"/>
  <c r="K182" i="13"/>
  <c r="M182" i="13" s="1"/>
  <c r="O181" i="13"/>
  <c r="N181" i="13"/>
  <c r="M181" i="13"/>
  <c r="K181" i="13"/>
  <c r="L181" i="13" s="1"/>
  <c r="O180" i="13"/>
  <c r="N180" i="13"/>
  <c r="M180" i="13"/>
  <c r="L180" i="13"/>
  <c r="K180" i="13"/>
  <c r="T180" i="13" s="1"/>
  <c r="O179" i="13"/>
  <c r="N179" i="13"/>
  <c r="M179" i="13"/>
  <c r="K179" i="13"/>
  <c r="T178" i="13"/>
  <c r="O178" i="13"/>
  <c r="N178" i="13"/>
  <c r="L178" i="13"/>
  <c r="K178" i="13"/>
  <c r="M178" i="13" s="1"/>
  <c r="O177" i="13"/>
  <c r="N177" i="13"/>
  <c r="M177" i="13"/>
  <c r="K177" i="13"/>
  <c r="L177" i="13" s="1"/>
  <c r="T176" i="13"/>
  <c r="O176" i="13"/>
  <c r="N176" i="13"/>
  <c r="L176" i="13"/>
  <c r="K176" i="13"/>
  <c r="M176" i="13" s="1"/>
  <c r="O175" i="13"/>
  <c r="N175" i="13"/>
  <c r="M175" i="13"/>
  <c r="K175" i="13"/>
  <c r="O174" i="13"/>
  <c r="N174" i="13"/>
  <c r="L174" i="13"/>
  <c r="K174" i="13"/>
  <c r="M174" i="13" s="1"/>
  <c r="O173" i="13"/>
  <c r="N173" i="13"/>
  <c r="M173" i="13"/>
  <c r="K173" i="13"/>
  <c r="L173" i="13" s="1"/>
  <c r="O172" i="13"/>
  <c r="N172" i="13"/>
  <c r="L172" i="13"/>
  <c r="K172" i="13"/>
  <c r="T172" i="13" s="1"/>
  <c r="O171" i="13"/>
  <c r="N171" i="13"/>
  <c r="M171" i="13"/>
  <c r="K171" i="13"/>
  <c r="O170" i="13"/>
  <c r="N170" i="13"/>
  <c r="L170" i="13"/>
  <c r="K170" i="13"/>
  <c r="M170" i="13" s="1"/>
  <c r="O169" i="13"/>
  <c r="N169" i="13"/>
  <c r="M169" i="13"/>
  <c r="K169" i="13"/>
  <c r="L169" i="13" s="1"/>
  <c r="O168" i="13"/>
  <c r="N168" i="13"/>
  <c r="M168" i="13"/>
  <c r="L168" i="13"/>
  <c r="K168" i="13"/>
  <c r="T168" i="13" s="1"/>
  <c r="O167" i="13"/>
  <c r="N167" i="13"/>
  <c r="M167" i="13"/>
  <c r="K167" i="13"/>
  <c r="T166" i="13"/>
  <c r="O166" i="13"/>
  <c r="N166" i="13"/>
  <c r="L166" i="13"/>
  <c r="K166" i="13"/>
  <c r="M166" i="13" s="1"/>
  <c r="O165" i="13"/>
  <c r="N165" i="13"/>
  <c r="M165" i="13"/>
  <c r="K165" i="13"/>
  <c r="L165" i="13" s="1"/>
  <c r="O164" i="13"/>
  <c r="N164" i="13"/>
  <c r="L164" i="13"/>
  <c r="K164" i="13"/>
  <c r="M164" i="13" s="1"/>
  <c r="O163" i="13"/>
  <c r="N163" i="13"/>
  <c r="L163" i="13"/>
  <c r="K163" i="13"/>
  <c r="O162" i="13"/>
  <c r="N162" i="13"/>
  <c r="L162" i="13"/>
  <c r="K162" i="13"/>
  <c r="M162" i="13" s="1"/>
  <c r="O161" i="13"/>
  <c r="N161" i="13"/>
  <c r="L161" i="13"/>
  <c r="K161" i="13"/>
  <c r="T161" i="13" s="1"/>
  <c r="O160" i="13"/>
  <c r="N160" i="13"/>
  <c r="M160" i="13"/>
  <c r="K160" i="13"/>
  <c r="L160" i="13" s="1"/>
  <c r="O159" i="13"/>
  <c r="N159" i="13"/>
  <c r="L159" i="13"/>
  <c r="K159" i="13"/>
  <c r="O158" i="13"/>
  <c r="N158" i="13"/>
  <c r="M158" i="13"/>
  <c r="K158" i="13"/>
  <c r="L158" i="13" s="1"/>
  <c r="O156" i="13"/>
  <c r="N156" i="13"/>
  <c r="L156" i="13"/>
  <c r="K156" i="13"/>
  <c r="T156" i="13" s="1"/>
  <c r="O155" i="13"/>
  <c r="N155" i="13"/>
  <c r="M155" i="13"/>
  <c r="K155" i="13"/>
  <c r="T155" i="13" s="1"/>
  <c r="O154" i="13"/>
  <c r="N154" i="13"/>
  <c r="M154" i="13"/>
  <c r="K154" i="13"/>
  <c r="O153" i="13"/>
  <c r="N153" i="13"/>
  <c r="M153" i="13"/>
  <c r="L153" i="13"/>
  <c r="K153" i="13"/>
  <c r="T153" i="13" s="1"/>
  <c r="O152" i="13"/>
  <c r="N152" i="13"/>
  <c r="M152" i="13"/>
  <c r="K152" i="13"/>
  <c r="L152" i="13" s="1"/>
  <c r="T151" i="13"/>
  <c r="O151" i="13"/>
  <c r="N151" i="13"/>
  <c r="M151" i="13"/>
  <c r="K151" i="13"/>
  <c r="L151" i="13" s="1"/>
  <c r="O150" i="13"/>
  <c r="N150" i="13"/>
  <c r="L150" i="13"/>
  <c r="K150" i="13"/>
  <c r="O149" i="13"/>
  <c r="N149" i="13"/>
  <c r="M149" i="13"/>
  <c r="K149" i="13"/>
  <c r="L149" i="13" s="1"/>
  <c r="O148" i="13"/>
  <c r="N148" i="13"/>
  <c r="L148" i="13"/>
  <c r="K148" i="13"/>
  <c r="T148" i="13" s="1"/>
  <c r="O147" i="13"/>
  <c r="N147" i="13"/>
  <c r="M147" i="13"/>
  <c r="K147" i="13"/>
  <c r="T147" i="13" s="1"/>
  <c r="O146" i="13"/>
  <c r="N146" i="13"/>
  <c r="M146" i="13"/>
  <c r="K146" i="13"/>
  <c r="O145" i="13"/>
  <c r="N145" i="13"/>
  <c r="M145" i="13"/>
  <c r="K145" i="13"/>
  <c r="L145" i="13" s="1"/>
  <c r="O144" i="13"/>
  <c r="N144" i="13"/>
  <c r="L144" i="13"/>
  <c r="K144" i="13"/>
  <c r="T144" i="13" s="1"/>
  <c r="O143" i="13"/>
  <c r="N143" i="13"/>
  <c r="M143" i="13"/>
  <c r="L143" i="13"/>
  <c r="K143" i="13"/>
  <c r="T143" i="13" s="1"/>
  <c r="O142" i="13"/>
  <c r="N142" i="13"/>
  <c r="M142" i="13"/>
  <c r="K142" i="13"/>
  <c r="T141" i="13"/>
  <c r="O141" i="13"/>
  <c r="N141" i="13"/>
  <c r="L141" i="13"/>
  <c r="K141" i="13"/>
  <c r="M141" i="13" s="1"/>
  <c r="O140" i="13"/>
  <c r="N140" i="13"/>
  <c r="M140" i="13"/>
  <c r="K140" i="13"/>
  <c r="L140" i="13" s="1"/>
  <c r="O139" i="13"/>
  <c r="N139" i="13"/>
  <c r="L139" i="13"/>
  <c r="K139" i="13"/>
  <c r="T139" i="13" s="1"/>
  <c r="O138" i="13"/>
  <c r="N138" i="13"/>
  <c r="M138" i="13"/>
  <c r="K138" i="13"/>
  <c r="O137" i="13"/>
  <c r="N137" i="13"/>
  <c r="L137" i="13"/>
  <c r="K137" i="13"/>
  <c r="M137" i="13" s="1"/>
  <c r="O136" i="13"/>
  <c r="N136" i="13"/>
  <c r="M136" i="13"/>
  <c r="K136" i="13"/>
  <c r="L136" i="13" s="1"/>
  <c r="O135" i="13"/>
  <c r="N135" i="13"/>
  <c r="M135" i="13"/>
  <c r="K135" i="13"/>
  <c r="T135" i="13" s="1"/>
  <c r="O134" i="13"/>
  <c r="N134" i="13"/>
  <c r="L134" i="13"/>
  <c r="K134" i="13"/>
  <c r="O133" i="13"/>
  <c r="N133" i="13"/>
  <c r="M133" i="13"/>
  <c r="K133" i="13"/>
  <c r="L133" i="13" s="1"/>
  <c r="O132" i="13"/>
  <c r="N132" i="13"/>
  <c r="L132" i="13"/>
  <c r="K132" i="13"/>
  <c r="T132" i="13" s="1"/>
  <c r="O131" i="13"/>
  <c r="N131" i="13"/>
  <c r="M131" i="13"/>
  <c r="L131" i="13"/>
  <c r="K131" i="13"/>
  <c r="T131" i="13" s="1"/>
  <c r="O130" i="13"/>
  <c r="N130" i="13"/>
  <c r="L130" i="13"/>
  <c r="K130" i="13"/>
  <c r="T129" i="13"/>
  <c r="O129" i="13"/>
  <c r="N129" i="13"/>
  <c r="M129" i="13"/>
  <c r="K129" i="13"/>
  <c r="L129" i="13" s="1"/>
  <c r="O128" i="13"/>
  <c r="N128" i="13"/>
  <c r="L128" i="13"/>
  <c r="K128" i="13"/>
  <c r="T128" i="13" s="1"/>
  <c r="O127" i="13"/>
  <c r="N127" i="13"/>
  <c r="M127" i="13"/>
  <c r="K127" i="13"/>
  <c r="T127" i="13" s="1"/>
  <c r="O126" i="13"/>
  <c r="N126" i="13"/>
  <c r="L126" i="13"/>
  <c r="K126" i="13"/>
  <c r="O125" i="13"/>
  <c r="N125" i="13"/>
  <c r="M125" i="13"/>
  <c r="K125" i="13"/>
  <c r="L125" i="13" s="1"/>
  <c r="O124" i="13"/>
  <c r="N124" i="13"/>
  <c r="M124" i="13"/>
  <c r="K124" i="13"/>
  <c r="L124" i="13" s="1"/>
  <c r="O123" i="13"/>
  <c r="N123" i="13"/>
  <c r="L123" i="13"/>
  <c r="K123" i="13"/>
  <c r="T123" i="13" s="1"/>
  <c r="O122" i="13"/>
  <c r="N122" i="13"/>
  <c r="M122" i="13"/>
  <c r="K122" i="13"/>
  <c r="O120" i="13"/>
  <c r="N120" i="13"/>
  <c r="L120" i="13"/>
  <c r="K120" i="13"/>
  <c r="M120" i="13" s="1"/>
  <c r="O119" i="13"/>
  <c r="N119" i="13"/>
  <c r="M119" i="13"/>
  <c r="K119" i="13"/>
  <c r="L119" i="13" s="1"/>
  <c r="O118" i="13"/>
  <c r="N118" i="13"/>
  <c r="M118" i="13"/>
  <c r="L118" i="13"/>
  <c r="K118" i="13"/>
  <c r="T118" i="13" s="1"/>
  <c r="O117" i="13"/>
  <c r="N117" i="13"/>
  <c r="L117" i="13"/>
  <c r="K117" i="13"/>
  <c r="O116" i="13"/>
  <c r="N116" i="13"/>
  <c r="M116" i="13"/>
  <c r="K116" i="13"/>
  <c r="L116" i="13" s="1"/>
  <c r="O115" i="13"/>
  <c r="N115" i="13"/>
  <c r="M115" i="13"/>
  <c r="K115" i="13"/>
  <c r="L115" i="13" s="1"/>
  <c r="O114" i="13"/>
  <c r="N114" i="13"/>
  <c r="L114" i="13"/>
  <c r="K114" i="13"/>
  <c r="T114" i="13" s="1"/>
  <c r="R112" i="13"/>
  <c r="Q112" i="13"/>
  <c r="P112" i="13"/>
  <c r="O111" i="13"/>
  <c r="N111" i="13"/>
  <c r="M111" i="13"/>
  <c r="L111" i="13"/>
  <c r="K111" i="13"/>
  <c r="T111" i="13" s="1"/>
  <c r="O110" i="13"/>
  <c r="N110" i="13"/>
  <c r="L110" i="13"/>
  <c r="K110" i="13"/>
  <c r="O109" i="13"/>
  <c r="N109" i="13"/>
  <c r="M109" i="13"/>
  <c r="K109" i="13"/>
  <c r="L109" i="13" s="1"/>
  <c r="O108" i="13"/>
  <c r="N108" i="13"/>
  <c r="L108" i="13"/>
  <c r="K108" i="13"/>
  <c r="M108" i="13" s="1"/>
  <c r="O107" i="13"/>
  <c r="N107" i="13"/>
  <c r="M107" i="13"/>
  <c r="K107" i="13"/>
  <c r="T107" i="13" s="1"/>
  <c r="O106" i="13"/>
  <c r="N106" i="13"/>
  <c r="L106" i="13"/>
  <c r="K106" i="13"/>
  <c r="O105" i="13"/>
  <c r="N105" i="13"/>
  <c r="M105" i="13"/>
  <c r="K105" i="13"/>
  <c r="L105" i="13" s="1"/>
  <c r="O104" i="13"/>
  <c r="N104" i="13"/>
  <c r="L104" i="13"/>
  <c r="K104" i="13"/>
  <c r="M104" i="13" s="1"/>
  <c r="O103" i="13"/>
  <c r="N103" i="13"/>
  <c r="M103" i="13"/>
  <c r="K103" i="13"/>
  <c r="L103" i="13" s="1"/>
  <c r="O102" i="13"/>
  <c r="N102" i="13"/>
  <c r="L102" i="13"/>
  <c r="K102" i="13"/>
  <c r="T101" i="13"/>
  <c r="O101" i="13"/>
  <c r="N101" i="13"/>
  <c r="L101" i="13"/>
  <c r="K101" i="13"/>
  <c r="M101" i="13" s="1"/>
  <c r="O100" i="13"/>
  <c r="N100" i="13"/>
  <c r="L100" i="13"/>
  <c r="K100" i="13"/>
  <c r="M100" i="13" s="1"/>
  <c r="T99" i="13"/>
  <c r="O99" i="13"/>
  <c r="N99" i="13"/>
  <c r="M99" i="13"/>
  <c r="L99" i="13"/>
  <c r="K99" i="13"/>
  <c r="O98" i="13"/>
  <c r="N98" i="13"/>
  <c r="L98" i="13"/>
  <c r="K98" i="13"/>
  <c r="O97" i="13"/>
  <c r="N97" i="13"/>
  <c r="L97" i="13"/>
  <c r="K97" i="13"/>
  <c r="T97" i="13" s="1"/>
  <c r="O96" i="13"/>
  <c r="O93" i="13" s="1"/>
  <c r="N96" i="13"/>
  <c r="M96" i="13"/>
  <c r="K96" i="13"/>
  <c r="L96" i="13" s="1"/>
  <c r="T95" i="13"/>
  <c r="O95" i="13"/>
  <c r="N95" i="13"/>
  <c r="L95" i="13"/>
  <c r="K95" i="13"/>
  <c r="M95" i="13" s="1"/>
  <c r="R93" i="13"/>
  <c r="Q93" i="13"/>
  <c r="P93" i="13"/>
  <c r="O92" i="13"/>
  <c r="N92" i="13"/>
  <c r="M92" i="13"/>
  <c r="L92" i="13"/>
  <c r="K92" i="13"/>
  <c r="T92" i="13" s="1"/>
  <c r="O91" i="13"/>
  <c r="N91" i="13"/>
  <c r="L91" i="13"/>
  <c r="K91" i="13"/>
  <c r="O90" i="13"/>
  <c r="N90" i="13"/>
  <c r="M90" i="13"/>
  <c r="K90" i="13"/>
  <c r="L90" i="13" s="1"/>
  <c r="O89" i="13"/>
  <c r="N89" i="13"/>
  <c r="L89" i="13"/>
  <c r="K89" i="13"/>
  <c r="M89" i="13" s="1"/>
  <c r="O88" i="13"/>
  <c r="N88" i="13"/>
  <c r="M88" i="13"/>
  <c r="K88" i="13"/>
  <c r="T88" i="13" s="1"/>
  <c r="O87" i="13"/>
  <c r="N87" i="13"/>
  <c r="L87" i="13"/>
  <c r="K87" i="13"/>
  <c r="O86" i="13"/>
  <c r="N86" i="13"/>
  <c r="M86" i="13"/>
  <c r="K86" i="13"/>
  <c r="L86" i="13" s="1"/>
  <c r="O85" i="13"/>
  <c r="N85" i="13"/>
  <c r="L85" i="13"/>
  <c r="K85" i="13"/>
  <c r="M85" i="13" s="1"/>
  <c r="O84" i="13"/>
  <c r="N84" i="13"/>
  <c r="M84" i="13"/>
  <c r="K84" i="13"/>
  <c r="L84" i="13" s="1"/>
  <c r="O83" i="13"/>
  <c r="N83" i="13"/>
  <c r="L83" i="13"/>
  <c r="K83" i="13"/>
  <c r="T82" i="13"/>
  <c r="O82" i="13"/>
  <c r="N82" i="13"/>
  <c r="M82" i="13"/>
  <c r="L82" i="13"/>
  <c r="K82" i="13"/>
  <c r="O81" i="13"/>
  <c r="N81" i="13"/>
  <c r="L81" i="13"/>
  <c r="K81" i="13"/>
  <c r="M81" i="13" s="1"/>
  <c r="O80" i="13"/>
  <c r="N80" i="13"/>
  <c r="M80" i="13"/>
  <c r="K80" i="13"/>
  <c r="T80" i="13" s="1"/>
  <c r="O79" i="13"/>
  <c r="N79" i="13"/>
  <c r="L79" i="13"/>
  <c r="K79" i="13"/>
  <c r="O78" i="13"/>
  <c r="N78" i="13"/>
  <c r="L78" i="13"/>
  <c r="K78" i="13"/>
  <c r="T78" i="13" s="1"/>
  <c r="O77" i="13"/>
  <c r="N77" i="13"/>
  <c r="M77" i="13"/>
  <c r="K77" i="13"/>
  <c r="L77" i="13" s="1"/>
  <c r="O76" i="13"/>
  <c r="N76" i="13"/>
  <c r="M76" i="13"/>
  <c r="L76" i="13"/>
  <c r="K76" i="13"/>
  <c r="T76" i="13" s="1"/>
  <c r="R74" i="13"/>
  <c r="Q74" i="13"/>
  <c r="P74" i="13"/>
  <c r="O73" i="13"/>
  <c r="N73" i="13"/>
  <c r="M73" i="13"/>
  <c r="K73" i="13"/>
  <c r="L73" i="13" s="1"/>
  <c r="O72" i="13"/>
  <c r="N72" i="13"/>
  <c r="L72" i="13"/>
  <c r="K72" i="13"/>
  <c r="O71" i="13"/>
  <c r="N71" i="13"/>
  <c r="M71" i="13"/>
  <c r="K71" i="13"/>
  <c r="L71" i="13" s="1"/>
  <c r="O70" i="13"/>
  <c r="N70" i="13"/>
  <c r="L70" i="13"/>
  <c r="K70" i="13"/>
  <c r="M70" i="13" s="1"/>
  <c r="O69" i="13"/>
  <c r="N69" i="13"/>
  <c r="M69" i="13"/>
  <c r="K69" i="13"/>
  <c r="L69" i="13" s="1"/>
  <c r="O68" i="13"/>
  <c r="N68" i="13"/>
  <c r="L68" i="13"/>
  <c r="K68" i="13"/>
  <c r="O67" i="13"/>
  <c r="N67" i="13"/>
  <c r="M67" i="13"/>
  <c r="K67" i="13"/>
  <c r="L67" i="13" s="1"/>
  <c r="O66" i="13"/>
  <c r="N66" i="13"/>
  <c r="L66" i="13"/>
  <c r="K66" i="13"/>
  <c r="M66" i="13" s="1"/>
  <c r="O65" i="13"/>
  <c r="N65" i="13"/>
  <c r="M65" i="13"/>
  <c r="L65" i="13"/>
  <c r="K65" i="13"/>
  <c r="T65" i="13" s="1"/>
  <c r="O64" i="13"/>
  <c r="N64" i="13"/>
  <c r="L64" i="13"/>
  <c r="K64" i="13"/>
  <c r="O63" i="13"/>
  <c r="N63" i="13"/>
  <c r="M63" i="13"/>
  <c r="L63" i="13"/>
  <c r="K63" i="13"/>
  <c r="T63" i="13" s="1"/>
  <c r="O62" i="13"/>
  <c r="N62" i="13"/>
  <c r="L62" i="13"/>
  <c r="K62" i="13"/>
  <c r="M62" i="13" s="1"/>
  <c r="T61" i="13"/>
  <c r="O61" i="13"/>
  <c r="N61" i="13"/>
  <c r="M61" i="13"/>
  <c r="K61" i="13"/>
  <c r="L61" i="13" s="1"/>
  <c r="O60" i="13"/>
  <c r="N60" i="13"/>
  <c r="L60" i="13"/>
  <c r="K60" i="13"/>
  <c r="O59" i="13"/>
  <c r="N59" i="13"/>
  <c r="L59" i="13"/>
  <c r="K59" i="13"/>
  <c r="T59" i="13" s="1"/>
  <c r="O58" i="13"/>
  <c r="O55" i="13" s="1"/>
  <c r="N58" i="13"/>
  <c r="M58" i="13"/>
  <c r="K58" i="13"/>
  <c r="L58" i="13" s="1"/>
  <c r="O57" i="13"/>
  <c r="N57" i="13"/>
  <c r="L57" i="13"/>
  <c r="K57" i="13"/>
  <c r="T57" i="13" s="1"/>
  <c r="R55" i="13"/>
  <c r="Q55" i="13"/>
  <c r="P55" i="13"/>
  <c r="O54" i="13"/>
  <c r="N54" i="13"/>
  <c r="M54" i="13"/>
  <c r="K54" i="13"/>
  <c r="L54" i="13" s="1"/>
  <c r="O53" i="13"/>
  <c r="N53" i="13"/>
  <c r="M53" i="13"/>
  <c r="K53" i="13"/>
  <c r="O52" i="13"/>
  <c r="N52" i="13"/>
  <c r="M52" i="13"/>
  <c r="K52" i="13"/>
  <c r="L52" i="13" s="1"/>
  <c r="O51" i="13"/>
  <c r="N51" i="13"/>
  <c r="L51" i="13"/>
  <c r="K51" i="13"/>
  <c r="M51" i="13" s="1"/>
  <c r="O50" i="13"/>
  <c r="N50" i="13"/>
  <c r="M50" i="13"/>
  <c r="L50" i="13"/>
  <c r="K50" i="13"/>
  <c r="T50" i="13" s="1"/>
  <c r="O49" i="13"/>
  <c r="N49" i="13"/>
  <c r="M49" i="13"/>
  <c r="K49" i="13"/>
  <c r="O48" i="13"/>
  <c r="N48" i="13"/>
  <c r="L48" i="13"/>
  <c r="K48" i="13"/>
  <c r="T48" i="13" s="1"/>
  <c r="O47" i="13"/>
  <c r="N47" i="13"/>
  <c r="M47" i="13"/>
  <c r="K47" i="13"/>
  <c r="L47" i="13" s="1"/>
  <c r="O46" i="13"/>
  <c r="N46" i="13"/>
  <c r="L46" i="13"/>
  <c r="K46" i="13"/>
  <c r="M46" i="13" s="1"/>
  <c r="O45" i="13"/>
  <c r="N45" i="13"/>
  <c r="M45" i="13"/>
  <c r="K45" i="13"/>
  <c r="T44" i="13"/>
  <c r="O44" i="13"/>
  <c r="N44" i="13"/>
  <c r="L44" i="13"/>
  <c r="K44" i="13"/>
  <c r="M44" i="13" s="1"/>
  <c r="O43" i="13"/>
  <c r="N43" i="13"/>
  <c r="M43" i="13"/>
  <c r="K43" i="13"/>
  <c r="L43" i="13" s="1"/>
  <c r="T42" i="13"/>
  <c r="O42" i="13"/>
  <c r="N42" i="13"/>
  <c r="L42" i="13"/>
  <c r="K42" i="13"/>
  <c r="M42" i="13" s="1"/>
  <c r="O41" i="13"/>
  <c r="N41" i="13"/>
  <c r="M41" i="13"/>
  <c r="K41" i="13"/>
  <c r="O40" i="13"/>
  <c r="N40" i="13"/>
  <c r="L40" i="13"/>
  <c r="K40" i="13"/>
  <c r="M40" i="13" s="1"/>
  <c r="O39" i="13"/>
  <c r="N39" i="13"/>
  <c r="M39" i="13"/>
  <c r="K39" i="13"/>
  <c r="L39" i="13" s="1"/>
  <c r="O38" i="13"/>
  <c r="N38" i="13"/>
  <c r="M38" i="13"/>
  <c r="K38" i="13"/>
  <c r="T38" i="13" s="1"/>
  <c r="O37" i="13"/>
  <c r="N37" i="13"/>
  <c r="L37" i="13"/>
  <c r="K37" i="13"/>
  <c r="O36" i="13"/>
  <c r="N36" i="13"/>
  <c r="M36" i="13"/>
  <c r="K36" i="13"/>
  <c r="L36" i="13" s="1"/>
  <c r="O35" i="13"/>
  <c r="N35" i="13"/>
  <c r="M35" i="13"/>
  <c r="K35" i="13"/>
  <c r="L35" i="13" s="1"/>
  <c r="O34" i="13"/>
  <c r="N34" i="13"/>
  <c r="M34" i="13"/>
  <c r="L34" i="13"/>
  <c r="K34" i="13"/>
  <c r="T34" i="13" s="1"/>
  <c r="O33" i="13"/>
  <c r="N33" i="13"/>
  <c r="M33" i="13"/>
  <c r="K33" i="13"/>
  <c r="O32" i="13"/>
  <c r="N32" i="13"/>
  <c r="L32" i="13"/>
  <c r="K32" i="13"/>
  <c r="M32" i="13" s="1"/>
  <c r="O31" i="13"/>
  <c r="N31" i="13"/>
  <c r="M31" i="13"/>
  <c r="K31" i="13"/>
  <c r="L31" i="13" s="1"/>
  <c r="O30" i="13"/>
  <c r="N30" i="13"/>
  <c r="M30" i="13"/>
  <c r="L30" i="13"/>
  <c r="K30" i="13"/>
  <c r="T30" i="13" s="1"/>
  <c r="O29" i="13"/>
  <c r="N29" i="13"/>
  <c r="M29" i="13"/>
  <c r="K29" i="13"/>
  <c r="O28" i="13"/>
  <c r="N28" i="13"/>
  <c r="M28" i="13"/>
  <c r="K28" i="13"/>
  <c r="L28" i="13" s="1"/>
  <c r="O27" i="13"/>
  <c r="N27" i="13"/>
  <c r="L27" i="13"/>
  <c r="K27" i="13"/>
  <c r="M27" i="13" s="1"/>
  <c r="O26" i="13"/>
  <c r="N26" i="13"/>
  <c r="M26" i="13"/>
  <c r="L26" i="13"/>
  <c r="K26" i="13"/>
  <c r="T26" i="13" s="1"/>
  <c r="O25" i="13"/>
  <c r="N25" i="13"/>
  <c r="L25" i="13"/>
  <c r="K25" i="13"/>
  <c r="T24" i="13"/>
  <c r="O24" i="13"/>
  <c r="N24" i="13"/>
  <c r="L24" i="13"/>
  <c r="K24" i="13"/>
  <c r="M24" i="13" s="1"/>
  <c r="O23" i="13"/>
  <c r="N23" i="13"/>
  <c r="L23" i="13"/>
  <c r="K23" i="13"/>
  <c r="M23" i="13" s="1"/>
  <c r="T22" i="13"/>
  <c r="O22" i="13"/>
  <c r="N22" i="13"/>
  <c r="M22" i="13"/>
  <c r="L22" i="13"/>
  <c r="K22" i="13"/>
  <c r="O21" i="13"/>
  <c r="N21" i="13"/>
  <c r="L21" i="13"/>
  <c r="K21" i="13"/>
  <c r="O20" i="13"/>
  <c r="N20" i="13"/>
  <c r="L20" i="13"/>
  <c r="K20" i="13"/>
  <c r="M20" i="13" s="1"/>
  <c r="O19" i="13"/>
  <c r="N19" i="13"/>
  <c r="M19" i="13"/>
  <c r="K19" i="13"/>
  <c r="L19" i="13" s="1"/>
  <c r="O18" i="13"/>
  <c r="N18" i="13"/>
  <c r="M18" i="13"/>
  <c r="K18" i="13"/>
  <c r="T18" i="13" s="1"/>
  <c r="O17" i="13"/>
  <c r="N17" i="13"/>
  <c r="L17" i="13"/>
  <c r="K17" i="13"/>
  <c r="O16" i="13"/>
  <c r="N16" i="13"/>
  <c r="L16" i="13"/>
  <c r="K16" i="13"/>
  <c r="M16" i="13" s="1"/>
  <c r="O15" i="13"/>
  <c r="N15" i="13"/>
  <c r="M15" i="13"/>
  <c r="K15" i="13"/>
  <c r="L15" i="13" s="1"/>
  <c r="O14" i="13"/>
  <c r="N14" i="13"/>
  <c r="M14" i="13"/>
  <c r="L14" i="13"/>
  <c r="K14" i="13"/>
  <c r="T14" i="13" s="1"/>
  <c r="O13" i="13"/>
  <c r="N13" i="13"/>
  <c r="M13" i="13"/>
  <c r="K13" i="13"/>
  <c r="O12" i="13"/>
  <c r="N12" i="13"/>
  <c r="L12" i="13"/>
  <c r="K12" i="13"/>
  <c r="M12" i="13" s="1"/>
  <c r="R10" i="13"/>
  <c r="R9" i="13" s="1"/>
  <c r="R7" i="13" s="1"/>
  <c r="Q10" i="13"/>
  <c r="P10" i="13"/>
  <c r="Q9" i="13"/>
  <c r="Q7" i="13"/>
  <c r="D7" i="13"/>
  <c r="G5" i="13"/>
  <c r="H4" i="13"/>
  <c r="G4" i="13"/>
  <c r="D4" i="13"/>
  <c r="H3" i="13"/>
  <c r="G3" i="13"/>
  <c r="D3" i="13"/>
  <c r="F78" i="12"/>
  <c r="F77" i="12"/>
  <c r="F76" i="12"/>
  <c r="F75" i="12"/>
  <c r="F74" i="12"/>
  <c r="F72" i="12"/>
  <c r="F71" i="12"/>
  <c r="F70" i="12"/>
  <c r="F69" i="12"/>
  <c r="F68" i="12"/>
  <c r="F66" i="12"/>
  <c r="F65" i="12"/>
  <c r="F63" i="12"/>
  <c r="F62" i="12"/>
  <c r="F61" i="12"/>
  <c r="F60" i="12"/>
  <c r="F59" i="12"/>
  <c r="F58" i="12"/>
  <c r="F57" i="12"/>
  <c r="F56" i="12"/>
  <c r="F54" i="12"/>
  <c r="F53" i="12"/>
  <c r="F51" i="12"/>
  <c r="F50" i="12"/>
  <c r="F49" i="12"/>
  <c r="F48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T46" i="13" l="1"/>
  <c r="T69" i="13"/>
  <c r="L80" i="13"/>
  <c r="T84" i="13"/>
  <c r="T103" i="13"/>
  <c r="M114" i="13"/>
  <c r="M156" i="13"/>
  <c r="T158" i="13"/>
  <c r="M213" i="13"/>
  <c r="T220" i="13"/>
  <c r="T12" i="13"/>
  <c r="M57" i="13"/>
  <c r="T71" i="13"/>
  <c r="T222" i="13"/>
  <c r="T160" i="13"/>
  <c r="T32" i="13"/>
  <c r="T116" i="13"/>
  <c r="T149" i="13"/>
  <c r="T164" i="13"/>
  <c r="T192" i="13"/>
  <c r="O236" i="13"/>
  <c r="T52" i="13"/>
  <c r="T20" i="13"/>
  <c r="M148" i="13"/>
  <c r="M235" i="13"/>
  <c r="N55" i="13"/>
  <c r="L209" i="13"/>
  <c r="L225" i="13"/>
  <c r="F80" i="12"/>
  <c r="E16" i="1" s="1"/>
  <c r="M227" i="13"/>
  <c r="T239" i="13"/>
  <c r="K236" i="13"/>
  <c r="T236" i="13" s="1"/>
  <c r="M238" i="13"/>
  <c r="M236" i="13" s="1"/>
  <c r="T232" i="13"/>
  <c r="N236" i="13"/>
  <c r="M233" i="13"/>
  <c r="L199" i="13"/>
  <c r="S10" i="13"/>
  <c r="O10" i="13"/>
  <c r="L18" i="13"/>
  <c r="M48" i="13"/>
  <c r="T54" i="13"/>
  <c r="T73" i="13"/>
  <c r="M78" i="13"/>
  <c r="L88" i="13"/>
  <c r="L74" i="13" s="1"/>
  <c r="M97" i="13"/>
  <c r="L107" i="13"/>
  <c r="M128" i="13"/>
  <c r="L135" i="13"/>
  <c r="L147" i="13"/>
  <c r="L155" i="13"/>
  <c r="M172" i="13"/>
  <c r="N209" i="13"/>
  <c r="M216" i="13"/>
  <c r="T36" i="13"/>
  <c r="M123" i="13"/>
  <c r="T170" i="13"/>
  <c r="M185" i="13"/>
  <c r="T196" i="13"/>
  <c r="T214" i="13"/>
  <c r="T16" i="13"/>
  <c r="T86" i="13"/>
  <c r="T105" i="13"/>
  <c r="N112" i="13"/>
  <c r="T120" i="13"/>
  <c r="L127" i="13"/>
  <c r="T133" i="13"/>
  <c r="T145" i="13"/>
  <c r="T182" i="13"/>
  <c r="M205" i="13"/>
  <c r="L38" i="13"/>
  <c r="T28" i="13"/>
  <c r="T67" i="13"/>
  <c r="O112" i="13"/>
  <c r="M132" i="13"/>
  <c r="M139" i="13"/>
  <c r="M144" i="13"/>
  <c r="T162" i="13"/>
  <c r="T202" i="13"/>
  <c r="M59" i="13"/>
  <c r="T40" i="13"/>
  <c r="N74" i="13"/>
  <c r="N93" i="13"/>
  <c r="T125" i="13"/>
  <c r="T137" i="13"/>
  <c r="M161" i="13"/>
  <c r="T174" i="13"/>
  <c r="O74" i="13"/>
  <c r="T90" i="13"/>
  <c r="T109" i="13"/>
  <c r="T187" i="13"/>
  <c r="G14" i="16"/>
  <c r="M16" i="16"/>
  <c r="G22" i="16"/>
  <c r="M8" i="16"/>
  <c r="M14" i="16"/>
  <c r="M24" i="16"/>
  <c r="E22" i="14"/>
  <c r="G12" i="16"/>
  <c r="G8" i="16"/>
  <c r="E19" i="1" s="1"/>
  <c r="G24" i="16"/>
  <c r="T25" i="13"/>
  <c r="M25" i="13"/>
  <c r="T91" i="13"/>
  <c r="M91" i="13"/>
  <c r="L93" i="13"/>
  <c r="T122" i="13"/>
  <c r="L122" i="13"/>
  <c r="T134" i="13"/>
  <c r="M134" i="13"/>
  <c r="T146" i="13"/>
  <c r="L146" i="13"/>
  <c r="T154" i="13"/>
  <c r="L154" i="13"/>
  <c r="T184" i="13"/>
  <c r="L184" i="13"/>
  <c r="N225" i="13"/>
  <c r="T171" i="13"/>
  <c r="L171" i="13"/>
  <c r="T197" i="13"/>
  <c r="M197" i="13"/>
  <c r="T234" i="13"/>
  <c r="M234" i="13"/>
  <c r="T37" i="13"/>
  <c r="M37" i="13"/>
  <c r="T64" i="13"/>
  <c r="M64" i="13"/>
  <c r="T110" i="13"/>
  <c r="M110" i="13"/>
  <c r="T163" i="13"/>
  <c r="M163" i="13"/>
  <c r="T203" i="13"/>
  <c r="M203" i="13"/>
  <c r="T215" i="13"/>
  <c r="M215" i="13"/>
  <c r="T72" i="13"/>
  <c r="M72" i="13"/>
  <c r="T98" i="13"/>
  <c r="S93" i="13"/>
  <c r="K93" i="13"/>
  <c r="M98" i="13"/>
  <c r="T138" i="13"/>
  <c r="L138" i="13"/>
  <c r="T175" i="13"/>
  <c r="L175" i="13"/>
  <c r="N10" i="13"/>
  <c r="N9" i="13" s="1"/>
  <c r="N7" i="13" s="1"/>
  <c r="T29" i="13"/>
  <c r="L29" i="13"/>
  <c r="T49" i="13"/>
  <c r="L49" i="13"/>
  <c r="T102" i="13"/>
  <c r="M102" i="13"/>
  <c r="T189" i="13"/>
  <c r="L189" i="13"/>
  <c r="T208" i="13"/>
  <c r="M208" i="13"/>
  <c r="O209" i="13"/>
  <c r="O9" i="13" s="1"/>
  <c r="O7" i="13" s="1"/>
  <c r="T13" i="13"/>
  <c r="L13" i="13"/>
  <c r="T45" i="13"/>
  <c r="L45" i="13"/>
  <c r="T17" i="13"/>
  <c r="M17" i="13"/>
  <c r="T83" i="13"/>
  <c r="M83" i="13"/>
  <c r="T126" i="13"/>
  <c r="M126" i="13"/>
  <c r="T41" i="13"/>
  <c r="L41" i="13"/>
  <c r="T68" i="13"/>
  <c r="M68" i="13"/>
  <c r="T142" i="13"/>
  <c r="L142" i="13"/>
  <c r="T150" i="13"/>
  <c r="M150" i="13"/>
  <c r="T167" i="13"/>
  <c r="L167" i="13"/>
  <c r="T219" i="13"/>
  <c r="M219" i="13"/>
  <c r="T230" i="13"/>
  <c r="S225" i="13"/>
  <c r="K225" i="13"/>
  <c r="M230" i="13"/>
  <c r="K10" i="13"/>
  <c r="T21" i="13"/>
  <c r="M21" i="13"/>
  <c r="T60" i="13"/>
  <c r="S55" i="13"/>
  <c r="S9" i="13" s="1"/>
  <c r="S7" i="13" s="1"/>
  <c r="K55" i="13"/>
  <c r="M60" i="13"/>
  <c r="T87" i="13"/>
  <c r="M87" i="13"/>
  <c r="T130" i="13"/>
  <c r="M130" i="13"/>
  <c r="T159" i="13"/>
  <c r="M159" i="13"/>
  <c r="T179" i="13"/>
  <c r="L179" i="13"/>
  <c r="T193" i="13"/>
  <c r="L193" i="13"/>
  <c r="S209" i="13"/>
  <c r="K209" i="13"/>
  <c r="T211" i="13"/>
  <c r="M211" i="13"/>
  <c r="M209" i="13" s="1"/>
  <c r="T33" i="13"/>
  <c r="L33" i="13"/>
  <c r="T53" i="13"/>
  <c r="L53" i="13"/>
  <c r="L55" i="13"/>
  <c r="T79" i="13"/>
  <c r="S74" i="13"/>
  <c r="K74" i="13"/>
  <c r="T74" i="13" s="1"/>
  <c r="M79" i="13"/>
  <c r="M74" i="13" s="1"/>
  <c r="T106" i="13"/>
  <c r="M106" i="13"/>
  <c r="T117" i="13"/>
  <c r="S112" i="13"/>
  <c r="K112" i="13"/>
  <c r="M117" i="13"/>
  <c r="T15" i="13"/>
  <c r="T19" i="13"/>
  <c r="T23" i="13"/>
  <c r="T27" i="13"/>
  <c r="T31" i="13"/>
  <c r="T35" i="13"/>
  <c r="T39" i="13"/>
  <c r="T43" i="13"/>
  <c r="T47" i="13"/>
  <c r="T51" i="13"/>
  <c r="T58" i="13"/>
  <c r="T62" i="13"/>
  <c r="T66" i="13"/>
  <c r="T70" i="13"/>
  <c r="T77" i="13"/>
  <c r="T81" i="13"/>
  <c r="T85" i="13"/>
  <c r="T89" i="13"/>
  <c r="T96" i="13"/>
  <c r="T100" i="13"/>
  <c r="T104" i="13"/>
  <c r="T108" i="13"/>
  <c r="T115" i="13"/>
  <c r="T119" i="13"/>
  <c r="T124" i="13"/>
  <c r="T136" i="13"/>
  <c r="T140" i="13"/>
  <c r="T152" i="13"/>
  <c r="T165" i="13"/>
  <c r="T169" i="13"/>
  <c r="T173" i="13"/>
  <c r="T177" i="13"/>
  <c r="T181" i="13"/>
  <c r="T186" i="13"/>
  <c r="T191" i="13"/>
  <c r="T195" i="13"/>
  <c r="T200" i="13"/>
  <c r="T206" i="13"/>
  <c r="T217" i="13"/>
  <c r="T221" i="13"/>
  <c r="F82" i="12"/>
  <c r="M112" i="13" l="1"/>
  <c r="F81" i="12"/>
  <c r="M225" i="13"/>
  <c r="T225" i="13"/>
  <c r="L10" i="13"/>
  <c r="L9" i="13" s="1"/>
  <c r="L7" i="13" s="1"/>
  <c r="M55" i="13"/>
  <c r="M93" i="13"/>
  <c r="M10" i="13"/>
  <c r="M9" i="13" s="1"/>
  <c r="M7" i="13" s="1"/>
  <c r="L112" i="13"/>
  <c r="E24" i="14"/>
  <c r="E23" i="14" s="1"/>
  <c r="E18" i="1"/>
  <c r="T112" i="13"/>
  <c r="T209" i="13"/>
  <c r="T93" i="13"/>
  <c r="K9" i="13"/>
  <c r="T10" i="13"/>
  <c r="T55" i="13"/>
  <c r="T9" i="13" l="1"/>
  <c r="K7" i="13"/>
  <c r="T7" i="13" l="1"/>
  <c r="E17" i="1"/>
  <c r="E20" i="1" s="1"/>
  <c r="G24" i="1" s="1"/>
  <c r="G17" i="1" l="1"/>
  <c r="I17" i="1" s="1"/>
  <c r="G18" i="1"/>
  <c r="I18" i="1" s="1"/>
  <c r="G19" i="1"/>
  <c r="I19" i="1" s="1"/>
  <c r="G16" i="1"/>
  <c r="G20" i="1" l="1"/>
  <c r="I16" i="1"/>
  <c r="I20" i="1"/>
  <c r="F39" i="1"/>
  <c r="G39" i="1"/>
  <c r="H39" i="1"/>
  <c r="I39" i="1"/>
  <c r="J27" i="1"/>
  <c r="J25" i="1"/>
  <c r="G37" i="1"/>
  <c r="F37" i="1"/>
  <c r="J22" i="1"/>
  <c r="J23" i="1"/>
  <c r="J24" i="1"/>
  <c r="J26" i="1"/>
  <c r="E23" i="1"/>
  <c r="E25" i="1"/>
  <c r="J38" i="1"/>
  <c r="G25" i="1" l="1"/>
  <c r="G28" i="1" s="1"/>
  <c r="J39" i="1"/>
</calcChain>
</file>

<file path=xl/sharedStrings.xml><?xml version="1.0" encoding="utf-8"?>
<sst xmlns="http://schemas.openxmlformats.org/spreadsheetml/2006/main" count="1341" uniqueCount="695">
  <si>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</si>
  <si>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</si>
  <si>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</si>
  <si>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</si>
  <si>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</si>
  <si>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</si>
  <si>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</si>
  <si>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</si>
  <si>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</si>
  <si>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</si>
  <si>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</si>
  <si>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</si>
  <si>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</si>
  <si>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</si>
  <si>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</si>
  <si>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</si>
  <si>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</si>
  <si>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</si>
  <si>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</si>
  <si>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</si>
  <si>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</si>
  <si>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</si>
  <si>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</si>
  <si>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</si>
  <si>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</si>
  <si>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</si>
  <si>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</si>
  <si>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</si>
  <si>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</si>
  <si>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</si>
  <si>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</si>
  <si>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</si>
  <si>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</si>
  <si>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</si>
  <si>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</si>
  <si>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</si>
  <si>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</si>
  <si>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</si>
  <si>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</si>
  <si>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</si>
  <si>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Stavební úpravy otvoru v místnosti pro zvukaře - velký sál</t>
  </si>
  <si>
    <t>Městský dům kultury Karviná, příspěvková organizace</t>
  </si>
  <si>
    <t>tř. Osvobození 1639/43</t>
  </si>
  <si>
    <t>Karviná-Nové Město</t>
  </si>
  <si>
    <t>73506</t>
  </si>
  <si>
    <t>00320463</t>
  </si>
  <si>
    <t>CZ00320463</t>
  </si>
  <si>
    <t>Rozpočet</t>
  </si>
  <si>
    <t>Celkem za stavbu</t>
  </si>
  <si>
    <t>CZK</t>
  </si>
  <si>
    <t>VN</t>
  </si>
  <si>
    <t>ON</t>
  </si>
  <si>
    <t>DPH</t>
  </si>
  <si>
    <t xml:space="preserve">Obnova ozvučení velkého sálu v budově MěDK </t>
  </si>
  <si>
    <t>Rozpočet portálové věže</t>
  </si>
  <si>
    <t>Rozpočet vybourání otvoru v místnosti pro zvukaře MěDK</t>
  </si>
  <si>
    <t>Rozpočet audiovizuální technika</t>
  </si>
  <si>
    <t>Rozpočet elektro</t>
  </si>
  <si>
    <t>Cena bez DPH</t>
  </si>
  <si>
    <t>Cena s DPH</t>
  </si>
  <si>
    <t>D1.1.1 - Výkaz výměr položek AV technologie</t>
  </si>
  <si>
    <t>Akce: Obnova ozvučení velkého sálu v budově MěDK</t>
  </si>
  <si>
    <t>Zvukové vybavení sálu</t>
  </si>
  <si>
    <t>Datum:</t>
  </si>
  <si>
    <t>Výrobce a typ</t>
  </si>
  <si>
    <t>specifikace</t>
  </si>
  <si>
    <t>množství</t>
  </si>
  <si>
    <t>Jednotková cena bez DPH</t>
  </si>
  <si>
    <t>Celkem cena bez DPH</t>
  </si>
  <si>
    <t>Sál + režie</t>
  </si>
  <si>
    <t xml:space="preserve">Hlavní PA </t>
  </si>
  <si>
    <t>minimální technické specifikace / nutná kompatibilita jednotlivých zařízení</t>
  </si>
  <si>
    <t>instalační bi/tri amp box, LF 15"+ MF 8"+ HF 1.5",AES výkon 1000W/350W/100W, vyzařování 60x40st, otočná horna, břízová překližka s odolnou povrchovou úpravou, montážní body 13xM10, max 46kg , šířka max 58cm, NL8 Neutrik speakon + šroubovací svorky, min. akustický tlak  139dB/1m, dělení 300Hz/2.3KHz trapézová konstrukce</t>
  </si>
  <si>
    <t>instalační bi/tri amp box, LF 15"+ MF 8"+ HF 1.5",AES výkon 1000W/350W/100W, vyzařování 90x50st, otočná horna, břízová překližka s odolnou povrchovou úpravou, montážní body 13xM10, max 46kg , šířka max 58cm, NL8 Neutrik speakon + šroubovací svorky, min. akustický tlak  139dB/1m, dělení 300Hz/2.3KHz trapézová konstrukce</t>
  </si>
  <si>
    <t>atyp držák a konzole</t>
  </si>
  <si>
    <t>Atypycká konzole pro zavěšení a polohování repro z boční strany portálu</t>
  </si>
  <si>
    <t>subbas</t>
  </si>
  <si>
    <t>subbasový box 2 x 18", AES výkon 2400W, 28Hz-1kHz, akustický tlak min. 136dB, 2x8ohm, ozvučnice z břízové překližky, hmotnost min. 74kg, šířka max 58cm, NL4 Neutrik konektor,šroubovací terminály, 4"cívka</t>
  </si>
  <si>
    <t>zesilovače pro PA</t>
  </si>
  <si>
    <t>výkonový zesilovač 4x1200W/4ohm/8ohm/70V/100V, DSP, LCD, network controll, GPIO/Aux, 2U DSP s procesingem:
 Input Router
 Input Delay – max. 1000ms
 Input Parametric EQ – 8 pásem
 Crossover
 Output Parametric EQ – 8 pásem
 Output Delay – max. 100ms
 Limiter
Monitoring přes TCP/IQ
Přednastavené presety pro specifikované reproduktory</t>
  </si>
  <si>
    <t>Rack pro stage box</t>
  </si>
  <si>
    <t>6U rack mělký 30cm</t>
  </si>
  <si>
    <t>efektové reproduktory</t>
  </si>
  <si>
    <t>odposlech zadního jeviště na portálu, 2p. box, 15", 3200W, 90x50, SPL min. 130dB, 41Hz-20kHz,min. 26kg, Bi-Amp, dělení 1.9khz,Možnost umístění jako stage monitor,
WIFI DSP, vstupy 2x XLR/TRS/RCA</t>
  </si>
  <si>
    <t>zavěšení reproduktorů odposlechu</t>
  </si>
  <si>
    <t>atyp uchycení repro odposlechu jeviště</t>
  </si>
  <si>
    <t>zesilovače pro efektové repro.</t>
  </si>
  <si>
    <t>výkonový zesilovač 2x1200W/4ohm/8ohm/70V/100V, DSP, LCD, network controll, GPIO/Aux, 2U DSP s procesingem:
 Input Router
 Input Delay – max. 1000ms
 Input Parametric EQ – 8 pásem
 Crossover
 Output Parametric EQ – 8 pásem
 Output Delay – max. 100ms
 Limiter
Monitoring přes TCP/IQ
Přednastavené presety pro specifikované reproduktory</t>
  </si>
  <si>
    <t>distribuční napaječ</t>
  </si>
  <si>
    <t>19" napájecí jednotka s 8mi 230V zásuvkami a vypínačem s prosvětlením, max proud 16A</t>
  </si>
  <si>
    <t>mixážní jednotka audio</t>
  </si>
  <si>
    <t>Digitální mixpult, 40 vstupů, 32/32 USB interface, 2x CAT5 MADI intercafe, vzdálené ovládání, 4 x stereo efektová jednotka, Graf.EQ na všechy sběrnicích, plný vstupní processing (GATE, COMP, 4p.EQ s Q), Displej, 24+2 el.faderů. Rozměr max. 750x50x160mm</t>
  </si>
  <si>
    <t>jevištní stagebox pravý</t>
  </si>
  <si>
    <t>digitální stagebox do 19" racku, 16 mic/line in/8 line out, MADI</t>
  </si>
  <si>
    <t>jevištní stagebox levý</t>
  </si>
  <si>
    <t>digitální stagebox do 19" racku, 16 mic/line in/8 line out, MADI, MADI-USB karta do pultu</t>
  </si>
  <si>
    <t>jednotka elektronického gongu</t>
  </si>
  <si>
    <t>Slot na SD karty, kompaktní provedení v rozměrech max. 150x100x20mm, napájení 12V, LAN control/RS468/GPIO,8x logic IN</t>
  </si>
  <si>
    <t>spínací panel gongu</t>
  </si>
  <si>
    <t>6ti tlačítkový ovladač Gongu a hlášení</t>
  </si>
  <si>
    <t>počítač pro odbavení videobsahu</t>
  </si>
  <si>
    <t>Mini počítač Intel Core i5 9400T Coffee Lake 3.4 GHz, Intel UHD Graphics 630, RAM 8GB DDR4, SSD 256 GB, Bez mechaniky, Wi-Fi, VGA D-SUB, HDMI a DisplayPort, 3× USB 3.2, myš a klávesnice, Windows 10 Pro, + office 2019</t>
  </si>
  <si>
    <t>zobrazovací monitory</t>
  </si>
  <si>
    <t>23" LCD monitor - antireflexní, Full HD 1920x1080, 16:9, IPS panel, 8ms, 60Hz, 1000:1, 250cd/m2, VGA, HDMI, DisplayPort, USB 3.1 Gen 1, Nastavitelná výška, VESA</t>
  </si>
  <si>
    <t>prezetnační notebook</t>
  </si>
  <si>
    <t>Notebook - Intel Core i5 1035G1 Ice Lake, 15.6" TN antireflexní 1920 × 1080, RAM 8GB DDR4, Intel UHD Graphics, SSD 512GB, numerická klávesnice, webkamera, USB 3.2 Gen 1, čtečka otisků prstů, WiFi 802.11ac, 3článková baterie 42 Wh, Windows 10 Pro</t>
  </si>
  <si>
    <t>držák monitpr</t>
  </si>
  <si>
    <t>Dvojitý stolní držák na monitory VESA</t>
  </si>
  <si>
    <t>odposlechový mikrofony</t>
  </si>
  <si>
    <t xml:space="preserve">odposlechový mikrofon kondenzátorový, kardioida
materiál - poniklovaný
přepínací HP (75/ 150 Hz) and útlum (-10/ -20 dB)
CK 1 kapsule
</t>
  </si>
  <si>
    <t>držáky mikrofonů</t>
  </si>
  <si>
    <t>držák odposlechových mic na stěnu</t>
  </si>
  <si>
    <t>aktivní stage monitory</t>
  </si>
  <si>
    <t>aktivní box 12"+1,5", 1500W, vyzařovací charakteristika 90x50, SPL 135dB/1m, max. hmotnost 19,4kg, vstupy 2x XLR/TRS + 2x RCA, WIFI DSP</t>
  </si>
  <si>
    <t>režijní monitory</t>
  </si>
  <si>
    <t xml:space="preserve">
studiový odposlech
8" (203 mm) Woofer
1" (25 mm) Tweeter
56 Watt zeslovač třídy D pro woofer a 56 watt zesilovač tříd D pro tweeter 
frekvenční rozsah 37 Hz - 24 kHz
112 dB max. SPL 
Balanced inputs: XLR &amp; jack
magneticky stíněné
High and low frequency trim control +/- 2 dB
rozěry max 419 x 254 x 308 mm
váha max. 8,6 kg</t>
  </si>
  <si>
    <t>nástrojové mikrofony</t>
  </si>
  <si>
    <t xml:space="preserve">zpěvový / nástrojový mikrofon, napájení phantom/2AA bat., měnitelné nástavce kardioida &amp; hyperkardioida </t>
  </si>
  <si>
    <t>bezdrátový mikrofonní přijmač</t>
  </si>
  <si>
    <t>UHF analogový bezdrátový přijímač, LCD, přeladitelný, rychlý scan, až 12 kanálů v 1 bandu,dvoubarevná stavová LED, XLR a JACK výstup, napájecí zdroj, rack mount kit, 2x BNC kabel a BNC průchodka - kompatibilní se stávajícím systémem</t>
  </si>
  <si>
    <t>bezdrátový mikrofonní vysílač</t>
  </si>
  <si>
    <t>bodypack vysílač, UHF pásmo, LED displej pro volbu kanálu, nastavení gainu, 4pin mini XLR pro připojení mikrofonů, napájení 2xAA bateriemi, až 14 hodin provozu - kompatibilní se stávajícím systémem</t>
  </si>
  <si>
    <t>mikrfofon pro vysílač</t>
  </si>
  <si>
    <t>klopový kondenzátorový mikrofon, kulová charakteristika, tělová barva, protivětrná ochrana - kompatibilní se stvajícím systémem</t>
  </si>
  <si>
    <t>anténní směšovač</t>
  </si>
  <si>
    <t>4-kanálový anténní splitter, 470-952MHz, vč. kabeláže a napájení přijímačů - kompatibiní se stávajícím systémem</t>
  </si>
  <si>
    <t>antény pro mikro.</t>
  </si>
  <si>
    <t>Aktivní širokopásmová anténa s cardioidním charakterem,rozsah min. 470-790MHz</t>
  </si>
  <si>
    <t>držáky antén</t>
  </si>
  <si>
    <t>držák na antény nástěnný</t>
  </si>
  <si>
    <t>mik. stojany</t>
  </si>
  <si>
    <t>mikrofonní stojan s ramenem, černý</t>
  </si>
  <si>
    <t>ovládací panel pro recorder/player</t>
  </si>
  <si>
    <t>Drátový kontroler pro SSD nahrávadlo
3.5-inch TFT barevný display
12 funkčních tlačítek
přístup do playlistu až 96 skladeb
Stavový měřák 
ovladatelná svítivost
napájení z kompatibilního přehrávače 
rozměry max. 343 x 250 x 174 mm
součásti propojovací kabeláž</t>
  </si>
  <si>
    <t>SSD recorder/přehrávač</t>
  </si>
  <si>
    <t xml:space="preserve">nahrávní v kvalitě min. 96/24
dva sloty pro SSD
Pre-recording,Auto-Track ,Automatic level ,Timer function,Instant recording
pokročilé funkce přehráváníí Call, Ducking,Incremental Play,Auto-Cue,Pitchcontrol,EOM signal
ovádání master/slave 
automatické zálohování na FTP server
2 Balanced XLR microphone/line vstupy,2 RCA vstupy,2 Balanced XLR line výstupy 
2 RCA výstupy 
AES/EBU výstup
S/PDIF vstup/výstup
RS-232C pro paraelní ovládání
možnost rozšíření o dante kartu 
rozměry max.483 x 45 x 301 mm
</t>
  </si>
  <si>
    <t>Bluray přehrávač</t>
  </si>
  <si>
    <t xml:space="preserve">profesionální rackovy bluray přehrávač,
podporované formáty BD25, BD50, BD-ROM, BD-R, BD-RE, DVD, DVD+R, DVD-R, DVD+RW, DVD-RW, CD, CD-R, CD-RW, SSD (do velikosti 128 GB) and USB flash ; NTSC/PAL konverze; BD-Live function; HDMI high-definition audio/video s podporou HDMI CEC; 7.1 analogové RCA výstrupy+2x XLR master out;  ovladatelné přes TCP/IP (Telnet), RS-232C or  S/PDIF Out coax, HDMI Out, Ethernet, USB, RS-232C; součástí dálkové ovládánírozměry max.: 483 x 47 x 275 mm </t>
  </si>
  <si>
    <t>Hlavní rack</t>
  </si>
  <si>
    <t>19" kovový 37U rackový stojan s prosklenými zamykatelnými dvířky, 600x600mm půdorys, demontovatelné bočnice a zadní stěna</t>
  </si>
  <si>
    <t>DI box</t>
  </si>
  <si>
    <t>dvojitý galvanický izolátor/oddělovač/symetrizátor</t>
  </si>
  <si>
    <t>Studiový rack dřevěný 6U</t>
  </si>
  <si>
    <t>Ozvučení přilehlých prostor</t>
  </si>
  <si>
    <t xml:space="preserve">kompaktní PA reproduktory </t>
  </si>
  <si>
    <t>dvoupás. box 5.25"+3/4", 100°x100°, 200W, 8 Ohmů, 70/100V, bílý, vč.  Kloubového držáku</t>
  </si>
  <si>
    <t>Přehrávač</t>
  </si>
  <si>
    <t>CD player, SD,USB, BT streaming, FM/DAB+ rádio, RS-232, RCA, XLR, 1U</t>
  </si>
  <si>
    <t>zesilovač</t>
  </si>
  <si>
    <t>výkonový zesilovač 4x300W/4ohm/8ohm/70V/100V, DSP, LCD, network controll, GPIO/Aux, 2U DSP s procesingem:
 Input Router
 Input Delay – max. 1000ms
 Input Parametric EQ – 8 pásem
 Crossover
 Output Parametric EQ – 8 pásem
 Output Delay – max. 100ms
 Limiter
Monitoring přes TCP/IQ
Přednastavené presety pro specifikované reproduktory</t>
  </si>
  <si>
    <t>zonový mix</t>
  </si>
  <si>
    <t>zónový mix, 4 vstupy, 5 výstupních zón, XLR vstupy/výstupy, rozměr do 19" racku, 1U</t>
  </si>
  <si>
    <t>Kamerový systém</t>
  </si>
  <si>
    <t>kamery</t>
  </si>
  <si>
    <t xml:space="preserve">kamera  - bílá/černá - H.265 - el. zoom objektiv 3.3mm / 93.9° - 12mm / 34.8° - venkovní IP kamera s IR - 5 Megapixel - 2592 x 1944, Základní analýza obrazu podporující inteligentní funkce - detekce překročení hranice, detekce narušení zóny, detekce pohybu v obraze, IR přísvit do 50m, slot pro SD kartu, Alarm,napájení PoE, Audio, 1/3 CMOS, IP66, DC12V, váha max. 1110g </t>
  </si>
  <si>
    <t>dekodér</t>
  </si>
  <si>
    <t xml:space="preserve">kamerový dekodér - H.265 - IP DVR rekordér pro 8 IP kamer s PoE napájením, záznam až 8x 8MPix - 25fps / kameru, ONVIF podpora, 1x RCA Audio + 8x IP audio, OS linux, 1x interní HDD , 8x IP alarm, DC 48V, podpora mobilního přístupu </t>
  </si>
  <si>
    <t>Video</t>
  </si>
  <si>
    <t>HDMI/hd-baseT matice</t>
  </si>
  <si>
    <t xml:space="preserve">videopřepínač, 8x2 multiformátový maticový přepínač UHD s 3x Ethernet HDBaseT vstupy, 4x HDMI vstupy, 1x multifunkčním analogovým video vstupem, 2x Ethernet HDBaseT výstupy se zrcadlenými HDMI výstupy, PoE, TCP/IP, RS-232, IR, EDID, HDCP, možnost uchycení do racku, </t>
  </si>
  <si>
    <t>PM4  - přípojné místo atyp</t>
  </si>
  <si>
    <t>PM4 přípojné místo zadní portál HDBaseT - výstup</t>
  </si>
  <si>
    <t>PM3 - přípojné místo atyp</t>
  </si>
  <si>
    <t>PM3 přípojné místo v sále, HDMI vstup, 2xLAN, 2xXLR audio line in</t>
  </si>
  <si>
    <t>PM - režie - přípojné místo atyp</t>
  </si>
  <si>
    <t>přípojné místo režie HDMI</t>
  </si>
  <si>
    <t>PM-portal - atyp</t>
  </si>
  <si>
    <t>PM1 a PM2 přípojné místo portál HDMI, LAN</t>
  </si>
  <si>
    <t>HDMI extender - vysílač</t>
  </si>
  <si>
    <t>HD base-T vysílač  vstupy 2x1 HDMI,HDBaseT přepínač –  provedení jako instalační box, ,automatické přepínání, volbu vstupu na předním panelu, tlačítko On/Off na předním panelu</t>
  </si>
  <si>
    <t>HDMI extender  - vysílač /wallplate/</t>
  </si>
  <si>
    <t>HD base-T vysílač  vstupy 2x1 HDMI,HDBaseT přepínač –  provedení jako instalační panel, v provedení pro dvojitou instalační krabici, ,automatické přepínání, volbu vstupu na předním panelu, tlačítko On/Off na předním panelu</t>
  </si>
  <si>
    <t>HDMI extender - přijímač</t>
  </si>
  <si>
    <t>HDBaseT scaler přijímač s výstupy - 1x HDMI,2x audio analog.napájení PoE, audio de-embedding, ovládání zobrazovače po LAN</t>
  </si>
  <si>
    <t xml:space="preserve">Data rozvod </t>
  </si>
  <si>
    <t>datový switch s POE</t>
  </si>
  <si>
    <t>Přepínač (unmanaged) s podporou napájení přes ethernet (až do vzdálenosti 250 m), standardy 802.3at/802.3af. Rozhraní: 16 x PoE+ 10/100Mbps RJ45, 2 x 10/100/1000Mbps RJ45, 2 x kombo gigabitové SFP porty. Nabízí až 30 W pro každý PoE port, celkem 194 W pro všechny PoE porty.</t>
  </si>
  <si>
    <t>WIFI router</t>
  </si>
  <si>
    <t>WiFi router - 802.11a/b/g/n/ac/ax až 1501 Mbps, Dual-Band (1201Mbps na 5GHz+300Mbps na 2.4GHz), 4 antény MU-MIMO, 1x GWAN, 4x GLAN, Broadcom 1.5GHz Tri-Core CPU, Smart Connect, Beamforming, rodičovská ochrana, IPTV, AP mod, VPN server, IPv6 Ready, mobilní apliace Tether v češtině, podpora cloudu</t>
  </si>
  <si>
    <t>Kabeláže</t>
  </si>
  <si>
    <t>Kabel reproduktorový</t>
  </si>
  <si>
    <t>repro kabel hlavní ozvučení nehořlavá třída E, 2x2,5mm, dvojitá izolace</t>
  </si>
  <si>
    <t>repro kabel hlavní ozvučení nehořlavá třída E, 2x1,5mm, dvojitá izolace</t>
  </si>
  <si>
    <t>Kabel audio sym.</t>
  </si>
  <si>
    <t>Symetrický kabel 2x0,22mm, PVC</t>
  </si>
  <si>
    <t>Kabel cat6</t>
  </si>
  <si>
    <t>UTP kabel CAT6, drát, LSOH</t>
  </si>
  <si>
    <t>VF kabel</t>
  </si>
  <si>
    <t>koaxiální kabel RG213/U, 50ohm, FRNC, černý</t>
  </si>
  <si>
    <t>Instalační materiál a montáž</t>
  </si>
  <si>
    <t>doprava</t>
  </si>
  <si>
    <t>nastavení a oživení</t>
  </si>
  <si>
    <t>instalační materiál</t>
  </si>
  <si>
    <t>konektory, propojovací kabeláž,spojovací materiál</t>
  </si>
  <si>
    <t>zaškolení obsluhy</t>
  </si>
  <si>
    <t>Ekologická likvidace materiálu a odpadu</t>
  </si>
  <si>
    <t>Odvoz a likvidace obalových materiálů, odpadů z realizace</t>
  </si>
  <si>
    <t>CELKEM bez DPH:</t>
  </si>
  <si>
    <t>DPH:</t>
  </si>
  <si>
    <t>CELKEM vč. DPH:</t>
  </si>
  <si>
    <t>.Hdr</t>
  </si>
  <si>
    <t>Objekt</t>
  </si>
  <si>
    <t>Oddíl</t>
  </si>
  <si>
    <t>Druh</t>
  </si>
  <si>
    <t>Řádek</t>
  </si>
  <si>
    <t>Číslo(SKP)</t>
  </si>
  <si>
    <t>Množství [Mj]</t>
  </si>
  <si>
    <t>Mj</t>
  </si>
  <si>
    <t>Sazba [Kč]</t>
  </si>
  <si>
    <t>Dodávka</t>
  </si>
  <si>
    <t>Montáž</t>
  </si>
  <si>
    <t>HZS</t>
  </si>
  <si>
    <t>Přirážky</t>
  </si>
  <si>
    <t>Hmoty1[t] za Mj</t>
  </si>
  <si>
    <t>Hmoty2[t] za Mj</t>
  </si>
  <si>
    <t>Normohodiny</t>
  </si>
  <si>
    <t>Dph</t>
  </si>
  <si>
    <t>Zakázka :</t>
  </si>
  <si>
    <t>.</t>
  </si>
  <si>
    <t>Ř</t>
  </si>
  <si>
    <t>Popis řádku</t>
  </si>
  <si>
    <t>Množství Mj</t>
  </si>
  <si>
    <t>Sazba</t>
  </si>
  <si>
    <t>Cena
celkem</t>
  </si>
  <si>
    <t>Hm1[t]/Mj</t>
  </si>
  <si>
    <t>Hm2[t]/Mj</t>
  </si>
  <si>
    <t>Nhod/Mj</t>
  </si>
  <si>
    <t>% Dph</t>
  </si>
  <si>
    <t>Cena vč. DPH</t>
  </si>
  <si>
    <t>001</t>
  </si>
  <si>
    <t>B</t>
  </si>
  <si>
    <t>silnoproudé rozvody pro AV techniku</t>
  </si>
  <si>
    <t>736</t>
  </si>
  <si>
    <t>O</t>
  </si>
  <si>
    <t>MON</t>
  </si>
  <si>
    <t>skříňový rozvaděč R.AV 2.podz.podlaží</t>
  </si>
  <si>
    <t>Seznam položek pro oddíl :</t>
  </si>
  <si>
    <t>P</t>
  </si>
  <si>
    <t>A-0056-0</t>
  </si>
  <si>
    <t>Skrin  1000/2000/300</t>
  </si>
  <si>
    <t>kus</t>
  </si>
  <si>
    <t>S</t>
  </si>
  <si>
    <t>35700234</t>
  </si>
  <si>
    <t>Rozváděč prázd  š.800 mm</t>
  </si>
  <si>
    <t>KUS</t>
  </si>
  <si>
    <t>13756560</t>
  </si>
  <si>
    <t>Plech 1,3x1000x2000 1m2/10,5kg</t>
  </si>
  <si>
    <t>T</t>
  </si>
  <si>
    <t>24622100</t>
  </si>
  <si>
    <t>Barva synte S 2300 2slož základ</t>
  </si>
  <si>
    <t>KG</t>
  </si>
  <si>
    <t>A-0307-0</t>
  </si>
  <si>
    <t>Montazni ram</t>
  </si>
  <si>
    <t>A-1270-0</t>
  </si>
  <si>
    <t>Zakladovy ram pro rozvadec</t>
  </si>
  <si>
    <t>56281001</t>
  </si>
  <si>
    <t>Držák krycího plechu</t>
  </si>
  <si>
    <t>55345505</t>
  </si>
  <si>
    <t>dveře požárně EI 30/DP1 odol.30 min. š.1000 mm</t>
  </si>
  <si>
    <t>A-9010-0</t>
  </si>
  <si>
    <t>Obal na vykresy 250x138</t>
  </si>
  <si>
    <t>A-9099-0.</t>
  </si>
  <si>
    <t>Montáž DIN lišty</t>
  </si>
  <si>
    <t>35828910</t>
  </si>
  <si>
    <t>Lišta TH 30 mm  DIN</t>
  </si>
  <si>
    <t>M</t>
  </si>
  <si>
    <t>A-9150-0</t>
  </si>
  <si>
    <t>Zamek zadlab.02634,vlozka 2016/2/2</t>
  </si>
  <si>
    <t>A-9191-0</t>
  </si>
  <si>
    <t>273 442 061 049 tesneni komorove</t>
  </si>
  <si>
    <t>A-9222-0</t>
  </si>
  <si>
    <t>Popisný štítek</t>
  </si>
  <si>
    <t>35412000</t>
  </si>
  <si>
    <t>Štítek označovací</t>
  </si>
  <si>
    <t>A-9231-0</t>
  </si>
  <si>
    <t>Výstražná tabulka</t>
  </si>
  <si>
    <t>73534510</t>
  </si>
  <si>
    <t>Tabukla výstražná A4 210x297mm</t>
  </si>
  <si>
    <t>73534512</t>
  </si>
  <si>
    <t>TABULKA BEZP TISK 2BAR A7 105X74 B</t>
  </si>
  <si>
    <t>B-1001-1</t>
  </si>
  <si>
    <t>Pripoj do Cu 32/5 v prem.drzacich</t>
  </si>
  <si>
    <t>19614341</t>
  </si>
  <si>
    <t>Tyč Cu 16/5mm 1m/0,72kg In=169A</t>
  </si>
  <si>
    <t>B-1401-1</t>
  </si>
  <si>
    <t>Nulová přípoj. Cu 25/3 na kamenech</t>
  </si>
  <si>
    <t>19614340</t>
  </si>
  <si>
    <t>TYCE PLOCHE CU TVRDE 25X3MM      B</t>
  </si>
  <si>
    <t>E-2010-1.</t>
  </si>
  <si>
    <t>Jistic 3pól char C-D do 63A</t>
  </si>
  <si>
    <t>35822427</t>
  </si>
  <si>
    <t>JISTIC 3POLOVY-CHAR C  LSN 32C/3 A</t>
  </si>
  <si>
    <t>35822424</t>
  </si>
  <si>
    <t>Jistič 3pól LSN 16C/3 16A/380V</t>
  </si>
  <si>
    <t>E-2000-1.</t>
  </si>
  <si>
    <t>Jistič 1pól LSN char B</t>
  </si>
  <si>
    <t>35822111</t>
  </si>
  <si>
    <t>Jistič 1pól LSN 16B/1 16A/220V</t>
  </si>
  <si>
    <t>35822109</t>
  </si>
  <si>
    <t>Jistič 1pól LSN 10B/1 10A/220V</t>
  </si>
  <si>
    <t>E-2000-1</t>
  </si>
  <si>
    <t>Jistič 1pól LSN char C,D</t>
  </si>
  <si>
    <t>35822159</t>
  </si>
  <si>
    <t>Jistič 1pól LSN 16C/1</t>
  </si>
  <si>
    <t>E1-2010-1</t>
  </si>
  <si>
    <t>Přepěťové ochrany,proud.chrániče</t>
  </si>
  <si>
    <t>35870002</t>
  </si>
  <si>
    <t>Přepěť ochrana VGA 280/4 I.stupeň</t>
  </si>
  <si>
    <t>P-0210-1</t>
  </si>
  <si>
    <t>Řadová svorka 6035-10,do 4mm2</t>
  </si>
  <si>
    <t>34561160</t>
  </si>
  <si>
    <t>Svorkov řadov 6035-10 1,5-4mm2</t>
  </si>
  <si>
    <t>P-0230-1</t>
  </si>
  <si>
    <t>Svorka zapoj. do 100A RS35,....Cu</t>
  </si>
  <si>
    <t>34561345</t>
  </si>
  <si>
    <t>Svorka řadová 6035-40 35-50mm2</t>
  </si>
  <si>
    <t>P-2010-1</t>
  </si>
  <si>
    <t>Nulový můstek  6236-30,PE12,PE15</t>
  </si>
  <si>
    <t>34562905</t>
  </si>
  <si>
    <t>Svorkovnice ochranná HPO objektu Cu 16x4 mm 500 mm dl 40x RS6</t>
  </si>
  <si>
    <t>34562894</t>
  </si>
  <si>
    <t>Nulov můst N15 modrý 13x10+2x16mm2</t>
  </si>
  <si>
    <t>P-4040-0</t>
  </si>
  <si>
    <t>Vývodka do P42 Al,4816P,9948 048</t>
  </si>
  <si>
    <t>34571751</t>
  </si>
  <si>
    <t>Vývodka PG 21</t>
  </si>
  <si>
    <t>KS</t>
  </si>
  <si>
    <t>34571753</t>
  </si>
  <si>
    <t>Vývodka PG 29</t>
  </si>
  <si>
    <t>34571749</t>
  </si>
  <si>
    <t>Vývodka PG 13,5</t>
  </si>
  <si>
    <t>737</t>
  </si>
  <si>
    <t>připojovací místo PM1 u jeviště</t>
  </si>
  <si>
    <t>A-61910-0</t>
  </si>
  <si>
    <t>Skrin plast prazdna Z zapuštěná 2řadá</t>
  </si>
  <si>
    <t>35700232</t>
  </si>
  <si>
    <t>Rozváděč prázd multi PLAS IP65</t>
  </si>
  <si>
    <t>210111141</t>
  </si>
  <si>
    <t>Montáž zásuvek průmyslových vestavných provedení IP 67 2P+PE 16 A</t>
  </si>
  <si>
    <t>35811027</t>
  </si>
  <si>
    <t>zásuvka v panelu s přepěť.ochranou S70196 16A/230V</t>
  </si>
  <si>
    <t>738</t>
  </si>
  <si>
    <t>připojovací místo PM2 u jeviště</t>
  </si>
  <si>
    <t>Rozváděč prázdmulti PLAS IP65</t>
  </si>
  <si>
    <t>739</t>
  </si>
  <si>
    <t>připojovací místo PM3 hlediště 1.NP</t>
  </si>
  <si>
    <t>Skrin plast prazdna Z zapuštěná 1řadá</t>
  </si>
  <si>
    <t>Rozváděč prázd PLAS IP65</t>
  </si>
  <si>
    <t>zásuvka v panelu s přepěť.ochranou  16A/230V</t>
  </si>
  <si>
    <t>741</t>
  </si>
  <si>
    <t>montáže elekro</t>
  </si>
  <si>
    <t>210010044</t>
  </si>
  <si>
    <t>Montáž trubek pancéřových kovových ohebných D 23 mm uložených pevně</t>
  </si>
  <si>
    <t>m</t>
  </si>
  <si>
    <t>34571783</t>
  </si>
  <si>
    <t>PRICHYT PRO PC TRUBKY     A</t>
  </si>
  <si>
    <t>1000Ks</t>
  </si>
  <si>
    <t>34571022</t>
  </si>
  <si>
    <t>Trubka ohebna kovova pr.23mm</t>
  </si>
  <si>
    <t>210010045</t>
  </si>
  <si>
    <t>Montáž trubek pancéřových kovových ohebných D 29 mm uložených pevně</t>
  </si>
  <si>
    <t>34571023</t>
  </si>
  <si>
    <t>Trubka ohebna kovova  pr.29mm</t>
  </si>
  <si>
    <t>PRICHYT PRO PC TRUBKY       A</t>
  </si>
  <si>
    <t>210010046</t>
  </si>
  <si>
    <t>Montáž trubek pancéřových kovových ohebných D 36 mm uložených pevně</t>
  </si>
  <si>
    <t>hl.přívod</t>
  </si>
  <si>
    <t>34571024</t>
  </si>
  <si>
    <t>Trubka ohebná kovová pr.36mm</t>
  </si>
  <si>
    <t>210010301</t>
  </si>
  <si>
    <t>Montáž krabic přístrojových zapuštěných plastových kruhových</t>
  </si>
  <si>
    <t>34571521</t>
  </si>
  <si>
    <t xml:space="preserve">krabice univerzální z PH </t>
  </si>
  <si>
    <t>34571575</t>
  </si>
  <si>
    <t>krab bezhalogenová do žlabu přístrojová</t>
  </si>
  <si>
    <t>210010311</t>
  </si>
  <si>
    <t xml:space="preserve">Montáž krabic odbočných zapuštěných plastových kruhových </t>
  </si>
  <si>
    <t xml:space="preserve">Krabice odboč </t>
  </si>
  <si>
    <t>210010351</t>
  </si>
  <si>
    <t>Montáž rozvodek nástěnných plastových čtyřhranných ACIDUR vodič D do 4 mm2</t>
  </si>
  <si>
    <t>34564010</t>
  </si>
  <si>
    <t>Krabice  4mm2 IP54</t>
  </si>
  <si>
    <t>211010010</t>
  </si>
  <si>
    <t>Osaz HM  8 do tvr kam,beton,želbet</t>
  </si>
  <si>
    <t>56281085</t>
  </si>
  <si>
    <t>Hmoždinka HL8                    B</t>
  </si>
  <si>
    <t>211010012</t>
  </si>
  <si>
    <t>Osaz HM 12 do tvr kam,beton,želbet</t>
  </si>
  <si>
    <t>56281087</t>
  </si>
  <si>
    <t>Hmoždinka HL12                   B</t>
  </si>
  <si>
    <t>210020731</t>
  </si>
  <si>
    <t>Montáž konstrukce krytů z orámovaného plechu</t>
  </si>
  <si>
    <t>m2</t>
  </si>
  <si>
    <t>48487803</t>
  </si>
  <si>
    <t>rohož -pož.odolná och.deska</t>
  </si>
  <si>
    <t>48487804</t>
  </si>
  <si>
    <t>stěrková hmota protipož. kabelový nátěr</t>
  </si>
  <si>
    <t>kg</t>
  </si>
  <si>
    <t>210020131</t>
  </si>
  <si>
    <t>Montáž roštů a lávek typových ostatních šířky do 200 mm</t>
  </si>
  <si>
    <t>345721A1</t>
  </si>
  <si>
    <t>Kanál el inst  3FS-žebřík</t>
  </si>
  <si>
    <t>210020101</t>
  </si>
  <si>
    <t>Montáž výložníků typových nástěnných svařovaných se stojinou a 1 výložníkem</t>
  </si>
  <si>
    <t>34572205</t>
  </si>
  <si>
    <t xml:space="preserve">nástěnný a závěsný výložník </t>
  </si>
  <si>
    <t>210020310</t>
  </si>
  <si>
    <t>Montáž žlabů kovových mřížových šířky do 250 mm bez víka</t>
  </si>
  <si>
    <t>34571951</t>
  </si>
  <si>
    <t>kabelový žlab  zvýš.pož.odolností š.100</t>
  </si>
  <si>
    <t>34571952</t>
  </si>
  <si>
    <t>kabelový žlab zvýš.pož.odolností š.200</t>
  </si>
  <si>
    <t>210020312</t>
  </si>
  <si>
    <t>Montáž žlabů kovových šířky do 500 mm bez víka</t>
  </si>
  <si>
    <t>34571953</t>
  </si>
  <si>
    <t>kabelový žlab  zvýš.pož.odolností š.300</t>
  </si>
  <si>
    <t>34571954</t>
  </si>
  <si>
    <t>kabelový žlab  zvýš.pož.odolností š.400</t>
  </si>
  <si>
    <t>34571955</t>
  </si>
  <si>
    <t>oblouk mříž. žlabů 90st.  pož.odolný</t>
  </si>
  <si>
    <t>ks</t>
  </si>
  <si>
    <t>210020331</t>
  </si>
  <si>
    <t>Montáž žlabů plastových šířky do 50 mm</t>
  </si>
  <si>
    <t>34571897</t>
  </si>
  <si>
    <t>Lišta bezhalogenová 20x10</t>
  </si>
  <si>
    <t>210020311</t>
  </si>
  <si>
    <t>Montáž žlabů kovových (hliníkových)parapetních šířky do 250 mm s víkem</t>
  </si>
  <si>
    <t>34572111</t>
  </si>
  <si>
    <t>Kanál el inst  -bílý 80x210 mm kanál. víko bezhalogen</t>
  </si>
  <si>
    <t>34572112</t>
  </si>
  <si>
    <t>oddělovací přep.</t>
  </si>
  <si>
    <t>34572112A</t>
  </si>
  <si>
    <t>vnitřní roh</t>
  </si>
  <si>
    <t>34572112C</t>
  </si>
  <si>
    <t>koncovka</t>
  </si>
  <si>
    <t>34572112D</t>
  </si>
  <si>
    <t>průchod zdí - kanál</t>
  </si>
  <si>
    <t>210020501</t>
  </si>
  <si>
    <t>Žlab kabel  otevřený 100/60</t>
  </si>
  <si>
    <t>pro hl.přívod část na stávajícím žebříku</t>
  </si>
  <si>
    <t>34571863</t>
  </si>
  <si>
    <t>Kabel žlab  62/50 vč.víka</t>
  </si>
  <si>
    <t>210020951</t>
  </si>
  <si>
    <t>Montáž tabulky výstražné smaltované formát A3 až A4</t>
  </si>
  <si>
    <t>54823021</t>
  </si>
  <si>
    <t>TAB VYSTR SMALT 297X210 A4       B</t>
  </si>
  <si>
    <t>210021001</t>
  </si>
  <si>
    <t>Zhotovení otvorů v plechu tl do 4 mm čtvercových plochy do 0,010 m2</t>
  </si>
  <si>
    <t>210021003</t>
  </si>
  <si>
    <t>Zhotovení otvorů v plechu tl do 4 mm čtvercových plochy do 0,060 m2</t>
  </si>
  <si>
    <t>210021011</t>
  </si>
  <si>
    <t>Zhotovení otvorů v plechu tl do 4 mm kruhových D do 21 mm</t>
  </si>
  <si>
    <t>210800547</t>
  </si>
  <si>
    <t>Montáž měděných vodičů CY, HO5V, HO7V, NYM, NYY, YY 6 mm2 uložených pevně</t>
  </si>
  <si>
    <t>34140966</t>
  </si>
  <si>
    <t>Vodič CY zelžl 6mm2 drát</t>
  </si>
  <si>
    <t>210800549</t>
  </si>
  <si>
    <t>Montáž měděných vodičů CY, HO5V, HO7V, NYM, NYY, YY 16 mm2 uložených pevně</t>
  </si>
  <si>
    <t>34141168</t>
  </si>
  <si>
    <t>Vodič CY zelžl 16mm2 drát</t>
  </si>
  <si>
    <t>210800552</t>
  </si>
  <si>
    <t>Montáž měděných vodičů CY, HO5V, HO7V, NYY, YY 50 mm2 uložených pevně</t>
  </si>
  <si>
    <t>34141171</t>
  </si>
  <si>
    <t>Vodič CY 50mm2 ZZ lano</t>
  </si>
  <si>
    <t>210810046</t>
  </si>
  <si>
    <t>Montáž měděných kabelů CYKY, CYKYD, CYKYDY, NYM, NYY, YSLY 750 V 3x2,5 mm2 uložených pevně</t>
  </si>
  <si>
    <t>34111801</t>
  </si>
  <si>
    <t>KABEL CU JADRO 1-CXKE-R 3 X 2,5  A</t>
  </si>
  <si>
    <t>210810109</t>
  </si>
  <si>
    <t>Montáž měděných kabelů CYKY, NYM, NYY, YSLY 1 kV 4x25 mm2 uložených pevně</t>
  </si>
  <si>
    <t>34111818</t>
  </si>
  <si>
    <t>KABEL CU JADRO 1-CXKE-R 4 X25    A</t>
  </si>
  <si>
    <t>210810057</t>
  </si>
  <si>
    <t>Montáž měděných kabelů CYKY, CYKYD, CYKYDY, NYM, NYY, YSLY 750 V 5x4 mm2 uložených pevně</t>
  </si>
  <si>
    <t>34111742</t>
  </si>
  <si>
    <t>KABEL CU JADRO 1-CHKE R/C 5 X 4  A</t>
  </si>
  <si>
    <t>210100001</t>
  </si>
  <si>
    <t>Ukončení vodičů v rozváděči nebo na přístroji včetně zapojení průřezu žíly do 2,5 mm2</t>
  </si>
  <si>
    <t>210100002</t>
  </si>
  <si>
    <t>Ukončení vodičů v rozváděči nebo na přístroji včetně zapojení průřezu žíly do 6 mm2</t>
  </si>
  <si>
    <t>34561180</t>
  </si>
  <si>
    <t>SVOR RAD 6035-14 1,5-4MM2        A</t>
  </si>
  <si>
    <t>210100004</t>
  </si>
  <si>
    <t>Ukončení vodičů v rozváděči nebo na přístroji včetně zapojení průřezu žíly do 25 mm2</t>
  </si>
  <si>
    <t>35433025</t>
  </si>
  <si>
    <t>Oko kabelové Cu 25mm2</t>
  </si>
  <si>
    <t>210100098</t>
  </si>
  <si>
    <t>Ukončení vodičů na svorkovnici s otevřením a uzavřením krytu včetně zapojení průřezu žíly do 6 mm2</t>
  </si>
  <si>
    <t>vč.ochranného pospojování</t>
  </si>
  <si>
    <t>35433022</t>
  </si>
  <si>
    <t>OKO KABEL Cu 6mm2</t>
  </si>
  <si>
    <t>210100155</t>
  </si>
  <si>
    <t>Ukončení kabelů smršťovací záklopkou nebo páskou se zapojením bez letování žíly do 5x6 mm2</t>
  </si>
  <si>
    <t>210100350</t>
  </si>
  <si>
    <t>Ukončení kabelů a vodičů koncovkou ucpávkovou do 4 žil do 1 kV s jednoduchým nástavcem do P 16</t>
  </si>
  <si>
    <t>210111012</t>
  </si>
  <si>
    <t>Montáž zásuvka (polo)zapuštěná šroubové připojení 2P+PE dvojí zapojení - průběžná</t>
  </si>
  <si>
    <t>PM4, PM3,režie na zeď</t>
  </si>
  <si>
    <t>34536700</t>
  </si>
  <si>
    <t xml:space="preserve">Rámeček jednoduchý </t>
  </si>
  <si>
    <t>34551102</t>
  </si>
  <si>
    <t xml:space="preserve">Spodek zásuvk jed </t>
  </si>
  <si>
    <t>34551271</t>
  </si>
  <si>
    <t>zásuvka  bílá do kabel. kanálu16A/230V 8 kompet</t>
  </si>
  <si>
    <t>34551602</t>
  </si>
  <si>
    <t>Rámeček pro zásuv jedn</t>
  </si>
  <si>
    <t>34552195</t>
  </si>
  <si>
    <t>svodič přepětí do zásuvky</t>
  </si>
  <si>
    <t>34552200</t>
  </si>
  <si>
    <t xml:space="preserve">Kryt zásuv 1x </t>
  </si>
  <si>
    <t>210111144</t>
  </si>
  <si>
    <t>Montáž zásuvek průmyslových vestavných provedení IP 67 3P+PE 32 A</t>
  </si>
  <si>
    <t>35811112</t>
  </si>
  <si>
    <t>Zásuvka násť  380V/32A</t>
  </si>
  <si>
    <t>C-2301-1</t>
  </si>
  <si>
    <t>Pojist odpínače /válcové pojis/</t>
  </si>
  <si>
    <t>výměna do hlavního rozvaděče RH</t>
  </si>
  <si>
    <t>35824509</t>
  </si>
  <si>
    <t>Poji odpína 00-3/9S řadový 160A</t>
  </si>
  <si>
    <t>210190001</t>
  </si>
  <si>
    <t>Montáž rozvodnic běžných oceloplechových nebo plastových do 20 kg</t>
  </si>
  <si>
    <t>PM1, PM2, PM3</t>
  </si>
  <si>
    <t>35700029</t>
  </si>
  <si>
    <t>Uzemňov skříň HP hlavního pospojov</t>
  </si>
  <si>
    <t>210190051</t>
  </si>
  <si>
    <t>Montáž rozvaděčů skříňových nebo panelových dělitelných pole do 200 kg</t>
  </si>
  <si>
    <t>montáž RM22</t>
  </si>
  <si>
    <t>210220321</t>
  </si>
  <si>
    <t>Montáž svorek uzemňovacích  na potrubí  se zhotovením pásku</t>
  </si>
  <si>
    <t>35442070</t>
  </si>
  <si>
    <t>Svorka na potrubí 353-4</t>
  </si>
  <si>
    <t>35442071</t>
  </si>
  <si>
    <t>Pásek ke svorce 353-4 Cu 20x500x0,</t>
  </si>
  <si>
    <t>210950101</t>
  </si>
  <si>
    <t>Další štítek označovací na kabel - označení okruhů</t>
  </si>
  <si>
    <t>745</t>
  </si>
  <si>
    <t>demontáž elektro Mx0,5</t>
  </si>
  <si>
    <t>210020251</t>
  </si>
  <si>
    <t>demont roštů a lávek atypických ostatních šířky do 200 mm</t>
  </si>
  <si>
    <t>210901037</t>
  </si>
  <si>
    <t>Montáž hliníkových kabelů AYKY 750 V 3x4 mm2 pevně uložených</t>
  </si>
  <si>
    <t>210100101</t>
  </si>
  <si>
    <t>Ukončení vodičů svorkovnice -16mm2</t>
  </si>
  <si>
    <t>210100102</t>
  </si>
  <si>
    <t>Ukončení vodičů na svorkovnici s otevřením a uzavřením krytu včetně zapojení průřezu žíly do 50 mm2</t>
  </si>
  <si>
    <t>210100251</t>
  </si>
  <si>
    <t>Ukončení kabelů smršťovací záklopkou nebo páskou se zapojením bez letování žíly do 4x10 mm2</t>
  </si>
  <si>
    <t>210110001</t>
  </si>
  <si>
    <t>Montáž nástěnný vypínač nn jednopólový pro prostředí základní nebo vlhké</t>
  </si>
  <si>
    <t>210111051</t>
  </si>
  <si>
    <t>Montáž zásuvka chráněná bezšroubové připojení v krabici 2P+PE prostředí základní, vlhké</t>
  </si>
  <si>
    <t>210190006</t>
  </si>
  <si>
    <t>Montáž rozvodnic běžných oceloplechových nebo plastových do 300 kg</t>
  </si>
  <si>
    <t>210200108</t>
  </si>
  <si>
    <t>Svíť žár 5112602 100W prům stropní</t>
  </si>
  <si>
    <t>DEMONT</t>
  </si>
  <si>
    <t>demontáž elektrických rozvodů a prvků, přepojování ponechaných okruhů</t>
  </si>
  <si>
    <t>h</t>
  </si>
  <si>
    <t>3400004</t>
  </si>
  <si>
    <t>poplatek za pronájem kontejneru</t>
  </si>
  <si>
    <t>měsíc</t>
  </si>
  <si>
    <t>odvoz a likvidace odpadu ze zakázky</t>
  </si>
  <si>
    <t>747</t>
  </si>
  <si>
    <t>OST</t>
  </si>
  <si>
    <t>stavební práce</t>
  </si>
  <si>
    <t>971032100</t>
  </si>
  <si>
    <t>Vybourání otvorů ve zdivu cihelném plochy do 0,09 m2 tloušťky do 15 cm</t>
  </si>
  <si>
    <t>971032200</t>
  </si>
  <si>
    <t>Vybourání otvorů ve zdivu cihelném plochy do 0,09 m2 tloušťky do 30 cm</t>
  </si>
  <si>
    <t>973046161</t>
  </si>
  <si>
    <t>Vyb kapes zdí B špalík 10x10x5cm</t>
  </si>
  <si>
    <t>973046191</t>
  </si>
  <si>
    <t>Vyb kapes zdí B špalík 15x15x10cm</t>
  </si>
  <si>
    <t>974049121</t>
  </si>
  <si>
    <t>Vysekání rýh v betonových zdech hl do 30 mm š do 30 mm</t>
  </si>
  <si>
    <t>974082112</t>
  </si>
  <si>
    <t>Vysekání rýh pro vodiče v omítce MV nebo MVC stěn š do 30 mm</t>
  </si>
  <si>
    <t>974082116</t>
  </si>
  <si>
    <t>Vysekání rýh pro vodiče v omítce MV nebo MVC stěn š do 150 mm</t>
  </si>
  <si>
    <t>972054241</t>
  </si>
  <si>
    <t>Vybourání otvorů v ŽB stropech nebo klenbách pl do 0,09 m2 tl do 150 mm</t>
  </si>
  <si>
    <t>612403399</t>
  </si>
  <si>
    <t>Zaplnení rýh ve stěnach maltou</t>
  </si>
  <si>
    <t>750</t>
  </si>
  <si>
    <t>výchozí revize elektro</t>
  </si>
  <si>
    <t>REVIZE 33 20</t>
  </si>
  <si>
    <t>Revize dle ČSN 33 2000-6-61</t>
  </si>
  <si>
    <t>P.REVIZE 33</t>
  </si>
  <si>
    <t>Spolupráce s revizním technikem</t>
  </si>
  <si>
    <t>POZP</t>
  </si>
  <si>
    <t>plán BOZP pro práce na elektrozařízení</t>
  </si>
  <si>
    <t>Projekt:</t>
  </si>
  <si>
    <t>Obnova ozvučení velkého sálu v budově MěDK - portálové věže</t>
  </si>
  <si>
    <t>Investor:</t>
  </si>
  <si>
    <t>Dokument:</t>
  </si>
  <si>
    <t>Zpracovatel:</t>
  </si>
  <si>
    <t>Položka</t>
  </si>
  <si>
    <t>Popis</t>
  </si>
  <si>
    <t>Počet</t>
  </si>
  <si>
    <t>Cena/ks</t>
  </si>
  <si>
    <t>Cena</t>
  </si>
  <si>
    <t>Pozn</t>
  </si>
  <si>
    <t>1.</t>
  </si>
  <si>
    <t>2.</t>
  </si>
  <si>
    <t>pojezdová otočná kola</t>
  </si>
  <si>
    <t>3.</t>
  </si>
  <si>
    <t>pojezdová otočná kola s brzdou</t>
  </si>
  <si>
    <t>4.</t>
  </si>
  <si>
    <t>dřevěná podesta 19mm biodeska</t>
  </si>
  <si>
    <t>5.</t>
  </si>
  <si>
    <t>objímky na stávající trubku</t>
  </si>
  <si>
    <t>6.</t>
  </si>
  <si>
    <t xml:space="preserve">samozhášivý samet max. 350g/m2, tkanice, průzvučný </t>
  </si>
  <si>
    <t>7.</t>
  </si>
  <si>
    <t>zaměření</t>
  </si>
  <si>
    <t>8.</t>
  </si>
  <si>
    <t>projekční práce výrobní dokumentace</t>
  </si>
  <si>
    <t>9.</t>
  </si>
  <si>
    <t>výroba</t>
  </si>
  <si>
    <t>10.</t>
  </si>
  <si>
    <t>instalace</t>
  </si>
  <si>
    <t>11.</t>
  </si>
  <si>
    <t>CELKEM</t>
  </si>
  <si>
    <t>Celkem s DPH</t>
  </si>
  <si>
    <t>jeklová konstrukce+zábradlí včetně svislých trubek pro napnutí látky (viz záložka skica)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</si>
  <si>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</si>
  <si>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</si>
  <si>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</si>
  <si>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</si>
  <si>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</si>
  <si>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</si>
  <si>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</si>
  <si>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</si>
  <si>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</si>
  <si>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</si>
  <si>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</si>
  <si>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cena / MJ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</si>
  <si>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</si>
  <si>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</si>
  <si>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</si>
  <si>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</si>
  <si>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</si>
  <si>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</si>
  <si>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</si>
  <si>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</si>
  <si>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</si>
  <si>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</si>
  <si>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</si>
  <si>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</si>
  <si>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61</t>
  </si>
  <si>
    <t>Upravy povrchů vnitřní</t>
  </si>
  <si>
    <t>DIL</t>
  </si>
  <si>
    <t>612401391RT2</t>
  </si>
  <si>
    <t>Omítka malých ploch vnitřních stěn do 1 m2, vápennou štukovou omítkou</t>
  </si>
  <si>
    <t>POL1_0</t>
  </si>
  <si>
    <t>612409991RT2</t>
  </si>
  <si>
    <t>Začištění omítek kolem oken,dveří apod., s použitím suché maltové směsi</t>
  </si>
  <si>
    <t>612421431RT2</t>
  </si>
  <si>
    <t>Oprava vápen.omítek stěn do 50 % pl. - štukových, s použitím suché maltové směsi</t>
  </si>
  <si>
    <t>95</t>
  </si>
  <si>
    <t>Dokončovací kce na pozem.stav.</t>
  </si>
  <si>
    <t>954111101R00</t>
  </si>
  <si>
    <t>SDK obklad vsazený do otvo 4str., 1x RB tl.12,5 mm</t>
  </si>
  <si>
    <t>97</t>
  </si>
  <si>
    <t>Prorážení otvorů</t>
  </si>
  <si>
    <t>976072221R00</t>
  </si>
  <si>
    <t>Vybourání kov. komín. dvířek pl. 0,3 m2 ze zdi cih</t>
  </si>
  <si>
    <t>971035561R00</t>
  </si>
  <si>
    <t>Vybourání otv. zeď cihel. pl. 1 m2, tl. 60 cm, MC</t>
  </si>
  <si>
    <t>m3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</si>
  <si>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</si>
  <si>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</si>
  <si>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</si>
  <si>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</si>
  <si>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</si>
  <si>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</si>
  <si>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</si>
  <si>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</si>
  <si>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</si>
  <si>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979990106R00</t>
  </si>
  <si>
    <t>Poplatek za skládku suti-cihel.výrobky nad 30x30cm</t>
  </si>
  <si>
    <t>99</t>
  </si>
  <si>
    <t>Staveništní přesun hmot</t>
  </si>
  <si>
    <t>999281145R00</t>
  </si>
  <si>
    <t>Přesun hmot pro opravy a údržbu do v. 6 m, nošením</t>
  </si>
  <si>
    <t>766</t>
  </si>
  <si>
    <t>Konstrukce truhlářské</t>
  </si>
  <si>
    <t>766900010RAA</t>
  </si>
  <si>
    <t>Demontáž obložení stěn, z panelů</t>
  </si>
  <si>
    <t>kpl</t>
  </si>
  <si>
    <t>POL2_0</t>
  </si>
  <si>
    <t>766410020RAB</t>
  </si>
  <si>
    <t>Úprava a montáž obkladu stěn , desky Solodur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</si>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</sst>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  <numFmt numFmtId="166" formatCode="#,##0.000"/>
    <numFmt numFmtId="167" formatCode="#,##0.00;;&quot;&quot;"/>
    <numFmt numFmtId="168" formatCode="#,##0.00&quot; Kč&quot;;[Red]\-#,##0.00&quot; Kč&quot;"/>
    <numFmt numFmtId="169" formatCode="#,##0.00&quot; Kč&quot;;\-#,##0.00&quot; Kč&quot;"/>
    <numFmt numFmtId="170" formatCode="#,##0.000##"/>
    <numFmt numFmtId="171" formatCode="#,##0.00&quot; Kč&quot;;\-#,##0.00&quot; Kč&quot;;&quot;&quot;"/>
    <numFmt numFmtId="172" formatCode="#,##0.00;\-#,##0.00;&quot;&quot;"/>
    <numFmt numFmtId="173" formatCode="#,##0.000;\-#,##0.000;&quot;&quot;"/>
    <numFmt numFmtId="174" formatCode="0&quot; %&quot;"/>
    <numFmt numFmtId="175" formatCode="_-* #,##0.00\,_K_č_-;\-* #,##0.00\,_K_č_-;_-* \-??\ _K_č_-;_-@_-"/>
    <numFmt numFmtId="176" formatCode="#,##0\ &quot;Kč&quot;"/>
    <numFmt numFmtId="177" formatCode="#,##0.00000"/>
  </numFmts>
  <fonts count="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sz val="16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u/>
      <sz val="16"/>
      <color theme="10"/>
      <name val="Calibri"/>
      <family val="2"/>
      <charset val="238"/>
    </font>
    <font>
      <b/>
      <i/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rgb="FF333333"/>
      <name val="Calibri"/>
      <family val="2"/>
      <charset val="238"/>
      <scheme val="minor"/>
    </font>
    <font>
      <sz val="16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ndale Sans UI;Arial Unicode MS"/>
      <family val="1"/>
      <charset val="238"/>
    </font>
    <font>
      <b/>
      <i/>
      <sz val="14"/>
      <name val="Arial"/>
      <family val="2"/>
      <charset val="238"/>
    </font>
    <font>
      <b/>
      <sz val="11"/>
      <name val="Arial"/>
      <family val="2"/>
      <charset val="238"/>
    </font>
    <font>
      <sz val="10.5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.5"/>
      <color indexed="14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1"/>
    </font>
    <font>
      <sz val="10.5"/>
      <color indexed="8"/>
      <name val="Arial"/>
      <family val="2"/>
      <charset val="238"/>
    </font>
    <font>
      <b/>
      <sz val="10.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1"/>
    </font>
    <font>
      <i/>
      <sz val="8"/>
      <color indexed="63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13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7" fillId="0" borderId="0"/>
    <xf numFmtId="0" fontId="47" fillId="0" borderId="0"/>
    <xf numFmtId="0" fontId="27" fillId="0" borderId="0"/>
    <xf numFmtId="0" fontId="27" fillId="0" borderId="0"/>
    <xf numFmtId="0" fontId="27" fillId="0" borderId="0"/>
  </cellStyleXfs>
  <cellXfs count="429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4" fillId="2" borderId="0" xfId="0" applyFont="1" applyFill="1" applyAlignment="1">
      <alignment horizontal="left" wrapText="1"/>
    </xf>
    <xf numFmtId="49" fontId="0" fillId="0" borderId="14" xfId="0" applyNumberFormat="1" applyBorder="1" applyAlignment="1">
      <alignment horizontal="left" vertical="center" wrapText="1"/>
    </xf>
    <xf numFmtId="49" fontId="0" fillId="0" borderId="33" xfId="0" applyNumberFormat="1" applyBorder="1" applyAlignment="1">
      <alignment horizontal="left" vertical="center" wrapText="1"/>
    </xf>
    <xf numFmtId="49" fontId="0" fillId="0" borderId="34" xfId="0" applyNumberFormat="1" applyBorder="1" applyAlignment="1">
      <alignment horizontal="left" vertical="center" wrapText="1"/>
    </xf>
    <xf numFmtId="49" fontId="0" fillId="0" borderId="14" xfId="0" applyNumberFormat="1" applyBorder="1" applyAlignment="1">
      <alignment horizontal="left" vertical="center"/>
    </xf>
    <xf numFmtId="49" fontId="0" fillId="0" borderId="33" xfId="0" applyNumberFormat="1" applyBorder="1" applyAlignment="1">
      <alignment horizontal="left" vertical="center"/>
    </xf>
    <xf numFmtId="49" fontId="0" fillId="0" borderId="34" xfId="0" applyNumberForma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9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2" applyFont="1" applyAlignment="1">
      <alignment vertical="center"/>
    </xf>
    <xf numFmtId="0" fontId="17" fillId="0" borderId="0" xfId="2" applyFont="1"/>
    <xf numFmtId="0" fontId="18" fillId="0" borderId="0" xfId="2" applyFont="1" applyAlignment="1">
      <alignment horizontal="center"/>
    </xf>
    <xf numFmtId="14" fontId="18" fillId="0" borderId="0" xfId="2" applyNumberFormat="1" applyFont="1" applyAlignment="1">
      <alignment horizontal="left" vertical="center"/>
    </xf>
    <xf numFmtId="0" fontId="17" fillId="0" borderId="0" xfId="2" applyFont="1" applyAlignment="1">
      <alignment vertical="center"/>
    </xf>
    <xf numFmtId="0" fontId="18" fillId="0" borderId="0" xfId="2" applyFont="1"/>
    <xf numFmtId="164" fontId="19" fillId="0" borderId="0" xfId="2" applyNumberFormat="1" applyFont="1" applyBorder="1" applyAlignment="1">
      <alignment horizontal="right" vertical="center"/>
    </xf>
    <xf numFmtId="3" fontId="20" fillId="0" borderId="0" xfId="2" applyNumberFormat="1" applyFont="1" applyAlignment="1">
      <alignment horizontal="left"/>
    </xf>
    <xf numFmtId="0" fontId="22" fillId="0" borderId="0" xfId="3" applyFont="1" applyAlignment="1" applyProtection="1"/>
    <xf numFmtId="164" fontId="17" fillId="0" borderId="0" xfId="2" applyNumberFormat="1" applyFont="1" applyBorder="1" applyAlignment="1">
      <alignment vertical="center"/>
    </xf>
    <xf numFmtId="0" fontId="23" fillId="0" borderId="0" xfId="2" applyFont="1"/>
    <xf numFmtId="14" fontId="17" fillId="0" borderId="0" xfId="2" applyNumberFormat="1" applyFont="1" applyAlignment="1">
      <alignment horizontal="left"/>
    </xf>
    <xf numFmtId="0" fontId="17" fillId="0" borderId="0" xfId="2" applyFont="1" applyFill="1"/>
    <xf numFmtId="164" fontId="17" fillId="0" borderId="0" xfId="2" applyNumberFormat="1" applyFont="1" applyBorder="1" applyAlignment="1">
      <alignment vertical="top"/>
    </xf>
    <xf numFmtId="0" fontId="17" fillId="0" borderId="0" xfId="2" applyFont="1" applyFill="1" applyAlignment="1">
      <alignment wrapText="1"/>
    </xf>
    <xf numFmtId="0" fontId="18" fillId="0" borderId="29" xfId="2" applyFont="1" applyBorder="1" applyAlignment="1">
      <alignment horizontal="left" vertical="top"/>
    </xf>
    <xf numFmtId="0" fontId="18" fillId="0" borderId="29" xfId="2" applyFont="1" applyBorder="1" applyAlignment="1">
      <alignment horizontal="center" vertical="top"/>
    </xf>
    <xf numFmtId="0" fontId="18" fillId="5" borderId="29" xfId="2" applyFont="1" applyFill="1" applyBorder="1" applyAlignment="1">
      <alignment horizontal="left" vertical="top"/>
    </xf>
    <xf numFmtId="164" fontId="17" fillId="0" borderId="29" xfId="2" applyNumberFormat="1" applyFont="1" applyBorder="1" applyAlignment="1">
      <alignment vertical="center"/>
    </xf>
    <xf numFmtId="164" fontId="17" fillId="0" borderId="29" xfId="2" applyNumberFormat="1" applyFont="1" applyBorder="1" applyAlignment="1">
      <alignment vertical="center" wrapText="1"/>
    </xf>
    <xf numFmtId="0" fontId="17" fillId="0" borderId="29" xfId="2" applyFont="1" applyFill="1" applyBorder="1" applyAlignment="1">
      <alignment wrapText="1"/>
    </xf>
    <xf numFmtId="0" fontId="17" fillId="0" borderId="29" xfId="2" applyFont="1" applyFill="1" applyBorder="1"/>
    <xf numFmtId="44" fontId="17" fillId="0" borderId="29" xfId="4" applyFont="1" applyFill="1" applyBorder="1"/>
    <xf numFmtId="0" fontId="17" fillId="0" borderId="29" xfId="2" applyFont="1" applyFill="1" applyBorder="1" applyAlignment="1">
      <alignment horizontal="left" vertical="top" wrapText="1"/>
    </xf>
    <xf numFmtId="0" fontId="17" fillId="0" borderId="29" xfId="2" applyFont="1" applyBorder="1" applyAlignment="1">
      <alignment wrapText="1"/>
    </xf>
    <xf numFmtId="0" fontId="17" fillId="0" borderId="29" xfId="2" applyFont="1" applyBorder="1"/>
    <xf numFmtId="44" fontId="17" fillId="0" borderId="29" xfId="4" applyFont="1" applyBorder="1" applyAlignment="1">
      <alignment horizontal="right"/>
    </xf>
    <xf numFmtId="44" fontId="17" fillId="0" borderId="29" xfId="4" applyFont="1" applyBorder="1"/>
    <xf numFmtId="0" fontId="17" fillId="0" borderId="29" xfId="2" applyFont="1" applyBorder="1" applyAlignment="1">
      <alignment vertical="top" wrapText="1"/>
    </xf>
    <xf numFmtId="0" fontId="17" fillId="0" borderId="29" xfId="2" applyFont="1" applyBorder="1" applyAlignment="1">
      <alignment horizontal="left" vertical="top" wrapText="1"/>
    </xf>
    <xf numFmtId="44" fontId="17" fillId="0" borderId="29" xfId="4" applyFont="1" applyFill="1" applyBorder="1" applyAlignment="1">
      <alignment horizontal="right"/>
    </xf>
    <xf numFmtId="0" fontId="17" fillId="0" borderId="29" xfId="2" applyFont="1" applyFill="1" applyBorder="1" applyAlignment="1">
      <alignment vertical="top" wrapText="1"/>
    </xf>
    <xf numFmtId="0" fontId="18" fillId="5" borderId="29" xfId="2" applyFont="1" applyFill="1" applyBorder="1" applyAlignment="1">
      <alignment wrapText="1"/>
    </xf>
    <xf numFmtId="164" fontId="17" fillId="5" borderId="29" xfId="2" applyNumberFormat="1" applyFont="1" applyFill="1" applyBorder="1" applyAlignment="1">
      <alignment vertical="center" wrapText="1"/>
    </xf>
    <xf numFmtId="0" fontId="17" fillId="5" borderId="29" xfId="2" applyFont="1" applyFill="1" applyBorder="1"/>
    <xf numFmtId="44" fontId="17" fillId="5" borderId="29" xfId="4" applyFont="1" applyFill="1" applyBorder="1"/>
    <xf numFmtId="0" fontId="18" fillId="5" borderId="29" xfId="2" applyFont="1" applyFill="1" applyBorder="1"/>
    <xf numFmtId="0" fontId="24" fillId="0" borderId="0" xfId="2" applyFont="1" applyAlignment="1">
      <alignment vertical="top" wrapText="1"/>
    </xf>
    <xf numFmtId="0" fontId="25" fillId="5" borderId="0" xfId="2" applyFont="1" applyFill="1" applyBorder="1" applyAlignment="1">
      <alignment vertical="center" wrapText="1"/>
    </xf>
    <xf numFmtId="0" fontId="25" fillId="0" borderId="29" xfId="2" applyFont="1" applyBorder="1" applyAlignment="1">
      <alignment vertical="center" wrapText="1"/>
    </xf>
    <xf numFmtId="164" fontId="17" fillId="0" borderId="29" xfId="2" applyNumberFormat="1" applyFont="1" applyBorder="1"/>
    <xf numFmtId="0" fontId="17" fillId="6" borderId="29" xfId="2" applyFont="1" applyFill="1" applyBorder="1"/>
    <xf numFmtId="0" fontId="24" fillId="6" borderId="10" xfId="2" applyFont="1" applyFill="1" applyBorder="1"/>
    <xf numFmtId="0" fontId="17" fillId="0" borderId="18" xfId="2" applyFont="1" applyBorder="1"/>
    <xf numFmtId="0" fontId="17" fillId="0" borderId="0" xfId="2" applyFont="1" applyBorder="1"/>
    <xf numFmtId="0" fontId="18" fillId="0" borderId="30" xfId="2" applyFont="1" applyBorder="1"/>
    <xf numFmtId="44" fontId="18" fillId="0" borderId="30" xfId="4" applyFont="1" applyBorder="1"/>
    <xf numFmtId="0" fontId="18" fillId="0" borderId="29" xfId="2" applyFont="1" applyBorder="1"/>
    <xf numFmtId="44" fontId="18" fillId="0" borderId="29" xfId="4" applyFont="1" applyBorder="1"/>
    <xf numFmtId="164" fontId="18" fillId="0" borderId="0" xfId="2" applyNumberFormat="1" applyFont="1" applyBorder="1" applyAlignment="1">
      <alignment vertical="top"/>
    </xf>
    <xf numFmtId="0" fontId="26" fillId="0" borderId="0" xfId="2" applyFont="1" applyBorder="1" applyAlignment="1">
      <alignment vertical="center" wrapText="1"/>
    </xf>
    <xf numFmtId="164" fontId="22" fillId="0" borderId="0" xfId="3" applyNumberFormat="1" applyFont="1" applyBorder="1" applyAlignment="1" applyProtection="1">
      <alignment vertical="top"/>
    </xf>
    <xf numFmtId="0" fontId="26" fillId="0" borderId="0" xfId="2" applyFont="1" applyBorder="1" applyAlignment="1">
      <alignment vertical="center" wrapText="1"/>
    </xf>
    <xf numFmtId="44" fontId="17" fillId="0" borderId="0" xfId="4" applyFont="1" applyBorder="1"/>
    <xf numFmtId="0" fontId="18" fillId="0" borderId="0" xfId="2" applyFont="1" applyBorder="1"/>
    <xf numFmtId="44" fontId="18" fillId="0" borderId="0" xfId="4" applyFont="1" applyBorder="1"/>
    <xf numFmtId="0" fontId="28" fillId="0" borderId="0" xfId="5" applyFont="1" applyFill="1" applyBorder="1"/>
    <xf numFmtId="0" fontId="28" fillId="0" borderId="0" xfId="5" applyFont="1" applyBorder="1" applyAlignment="1">
      <alignment horizontal="center"/>
    </xf>
    <xf numFmtId="4" fontId="28" fillId="0" borderId="0" xfId="5" applyNumberFormat="1" applyFont="1" applyBorder="1" applyAlignment="1">
      <alignment horizontal="center"/>
    </xf>
    <xf numFmtId="166" fontId="28" fillId="0" borderId="0" xfId="5" applyNumberFormat="1" applyFont="1" applyBorder="1" applyAlignment="1">
      <alignment horizontal="center"/>
    </xf>
    <xf numFmtId="0" fontId="28" fillId="0" borderId="0" xfId="5" applyFont="1" applyBorder="1"/>
    <xf numFmtId="0" fontId="27" fillId="0" borderId="0" xfId="5"/>
    <xf numFmtId="0" fontId="29" fillId="7" borderId="0" xfId="5" applyFont="1" applyFill="1" applyBorder="1"/>
    <xf numFmtId="0" fontId="27" fillId="7" borderId="0" xfId="5" applyFont="1" applyFill="1" applyBorder="1"/>
    <xf numFmtId="0" fontId="30" fillId="7" borderId="0" xfId="5" applyFont="1" applyFill="1" applyBorder="1" applyAlignment="1">
      <alignment horizontal="center"/>
    </xf>
    <xf numFmtId="4" fontId="27" fillId="7" borderId="0" xfId="5" applyNumberFormat="1" applyFont="1" applyFill="1" applyBorder="1"/>
    <xf numFmtId="4" fontId="27" fillId="7" borderId="0" xfId="5" applyNumberFormat="1" applyFont="1" applyFill="1" applyBorder="1" applyAlignment="1">
      <alignment horizontal="right"/>
    </xf>
    <xf numFmtId="0" fontId="27" fillId="0" borderId="0" xfId="5" applyFont="1" applyBorder="1"/>
    <xf numFmtId="0" fontId="31" fillId="7" borderId="0" xfId="5" applyFont="1" applyFill="1" applyBorder="1" applyAlignment="1">
      <alignment horizontal="left"/>
    </xf>
    <xf numFmtId="0" fontId="32" fillId="7" borderId="0" xfId="5" applyFont="1" applyFill="1" applyBorder="1"/>
    <xf numFmtId="167" fontId="31" fillId="7" borderId="0" xfId="5" applyNumberFormat="1" applyFont="1" applyFill="1" applyBorder="1" applyAlignment="1">
      <alignment horizontal="center"/>
    </xf>
    <xf numFmtId="167" fontId="31" fillId="7" borderId="0" xfId="5" applyNumberFormat="1" applyFont="1" applyFill="1" applyBorder="1"/>
    <xf numFmtId="167" fontId="33" fillId="7" borderId="0" xfId="5" applyNumberFormat="1" applyFont="1" applyFill="1" applyBorder="1"/>
    <xf numFmtId="167" fontId="33" fillId="7" borderId="0" xfId="5" applyNumberFormat="1" applyFont="1" applyFill="1" applyBorder="1" applyAlignment="1">
      <alignment horizontal="left"/>
    </xf>
    <xf numFmtId="0" fontId="27" fillId="7" borderId="0" xfId="5" applyFill="1"/>
    <xf numFmtId="167" fontId="34" fillId="7" borderId="0" xfId="5" applyNumberFormat="1" applyFont="1" applyFill="1" applyBorder="1" applyAlignment="1">
      <alignment horizontal="center"/>
    </xf>
    <xf numFmtId="167" fontId="34" fillId="7" borderId="0" xfId="5" applyNumberFormat="1" applyFont="1" applyFill="1" applyBorder="1"/>
    <xf numFmtId="167" fontId="27" fillId="7" borderId="0" xfId="5" applyNumberFormat="1" applyFont="1" applyFill="1" applyBorder="1" applyAlignment="1">
      <alignment horizontal="center"/>
    </xf>
    <xf numFmtId="168" fontId="35" fillId="7" borderId="0" xfId="5" applyNumberFormat="1" applyFont="1" applyFill="1" applyBorder="1"/>
    <xf numFmtId="4" fontId="35" fillId="7" borderId="0" xfId="5" applyNumberFormat="1" applyFont="1" applyFill="1" applyBorder="1"/>
    <xf numFmtId="4" fontId="35" fillId="7" borderId="0" xfId="5" applyNumberFormat="1" applyFont="1" applyFill="1" applyBorder="1" applyAlignment="1">
      <alignment horizontal="right"/>
    </xf>
    <xf numFmtId="0" fontId="36" fillId="8" borderId="35" xfId="5" applyFont="1" applyFill="1" applyBorder="1" applyAlignment="1">
      <alignment horizontal="center"/>
    </xf>
    <xf numFmtId="167" fontId="36" fillId="8" borderId="35" xfId="5" applyNumberFormat="1" applyFont="1" applyFill="1" applyBorder="1" applyAlignment="1">
      <alignment horizontal="center"/>
    </xf>
    <xf numFmtId="167" fontId="37" fillId="8" borderId="35" xfId="5" applyNumberFormat="1" applyFont="1" applyFill="1" applyBorder="1" applyAlignment="1">
      <alignment horizontal="left"/>
    </xf>
    <xf numFmtId="0" fontId="38" fillId="8" borderId="35" xfId="5" applyFont="1" applyFill="1" applyBorder="1" applyAlignment="1">
      <alignment horizontal="center"/>
    </xf>
    <xf numFmtId="168" fontId="39" fillId="8" borderId="35" xfId="5" applyNumberFormat="1" applyFont="1" applyFill="1" applyBorder="1" applyAlignment="1">
      <alignment horizontal="center"/>
    </xf>
    <xf numFmtId="4" fontId="39" fillId="8" borderId="35" xfId="5" applyNumberFormat="1" applyFont="1" applyFill="1" applyBorder="1" applyAlignment="1">
      <alignment horizontal="center"/>
    </xf>
    <xf numFmtId="0" fontId="27" fillId="7" borderId="0" xfId="5" applyFont="1" applyFill="1" applyBorder="1" applyAlignment="1">
      <alignment vertical="center"/>
    </xf>
    <xf numFmtId="0" fontId="28" fillId="8" borderId="36" xfId="5" applyFont="1" applyFill="1" applyBorder="1" applyAlignment="1">
      <alignment horizontal="center" vertical="center"/>
    </xf>
    <xf numFmtId="0" fontId="28" fillId="8" borderId="36" xfId="5" applyFont="1" applyFill="1" applyBorder="1" applyAlignment="1">
      <alignment vertical="center"/>
    </xf>
    <xf numFmtId="0" fontId="28" fillId="8" borderId="36" xfId="5" applyFont="1" applyFill="1" applyBorder="1" applyAlignment="1">
      <alignment horizontal="center" vertical="center" wrapText="1"/>
    </xf>
    <xf numFmtId="4" fontId="28" fillId="8" borderId="36" xfId="5" applyNumberFormat="1" applyFont="1" applyFill="1" applyBorder="1" applyAlignment="1">
      <alignment horizontal="center" vertical="center"/>
    </xf>
    <xf numFmtId="0" fontId="27" fillId="0" borderId="0" xfId="5" applyFont="1" applyBorder="1" applyAlignment="1">
      <alignment vertical="center"/>
    </xf>
    <xf numFmtId="0" fontId="36" fillId="7" borderId="36" xfId="5" applyFont="1" applyFill="1" applyBorder="1"/>
    <xf numFmtId="167" fontId="40" fillId="7" borderId="36" xfId="5" applyNumberFormat="1" applyFont="1" applyFill="1" applyBorder="1" applyAlignment="1">
      <alignment horizontal="center"/>
    </xf>
    <xf numFmtId="167" fontId="41" fillId="7" borderId="36" xfId="5" applyNumberFormat="1" applyFont="1" applyFill="1" applyBorder="1"/>
    <xf numFmtId="0" fontId="38" fillId="7" borderId="36" xfId="5" applyFont="1" applyFill="1" applyBorder="1"/>
    <xf numFmtId="168" fontId="40" fillId="9" borderId="36" xfId="5" applyNumberFormat="1" applyFont="1" applyFill="1" applyBorder="1"/>
    <xf numFmtId="4" fontId="40" fillId="9" borderId="36" xfId="5" applyNumberFormat="1" applyFont="1" applyFill="1" applyBorder="1"/>
    <xf numFmtId="4" fontId="40" fillId="9" borderId="36" xfId="5" applyNumberFormat="1" applyFont="1" applyFill="1" applyBorder="1" applyAlignment="1">
      <alignment horizontal="right"/>
    </xf>
    <xf numFmtId="0" fontId="27" fillId="7" borderId="0" xfId="5" applyFont="1" applyFill="1" applyBorder="1" applyAlignment="1">
      <alignment horizontal="center"/>
    </xf>
    <xf numFmtId="0" fontId="40" fillId="9" borderId="36" xfId="5" applyFont="1" applyFill="1" applyBorder="1" applyAlignment="1">
      <alignment horizontal="right" vertical="top"/>
    </xf>
    <xf numFmtId="0" fontId="42" fillId="9" borderId="36" xfId="5" applyFont="1" applyFill="1" applyBorder="1" applyAlignment="1">
      <alignment vertical="top"/>
    </xf>
    <xf numFmtId="0" fontId="40" fillId="9" borderId="36" xfId="5" applyFont="1" applyFill="1" applyBorder="1" applyAlignment="1">
      <alignment horizontal="center" vertical="top"/>
    </xf>
    <xf numFmtId="0" fontId="40" fillId="9" borderId="36" xfId="5" applyFont="1" applyFill="1" applyBorder="1" applyAlignment="1">
      <alignment vertical="top"/>
    </xf>
    <xf numFmtId="0" fontId="40" fillId="9" borderId="36" xfId="5" applyFont="1" applyFill="1" applyBorder="1" applyAlignment="1">
      <alignment vertical="top" wrapText="1"/>
    </xf>
    <xf numFmtId="168" fontId="40" fillId="9" borderId="36" xfId="5" applyNumberFormat="1" applyFont="1" applyFill="1" applyBorder="1" applyAlignment="1">
      <alignment vertical="top"/>
    </xf>
    <xf numFmtId="4" fontId="40" fillId="9" borderId="36" xfId="5" applyNumberFormat="1" applyFont="1" applyFill="1" applyBorder="1" applyAlignment="1">
      <alignment vertical="top"/>
    </xf>
    <xf numFmtId="166" fontId="40" fillId="9" borderId="36" xfId="5" applyNumberFormat="1" applyFont="1" applyFill="1" applyBorder="1" applyAlignment="1">
      <alignment vertical="top"/>
    </xf>
    <xf numFmtId="4" fontId="40" fillId="9" borderId="36" xfId="5" applyNumberFormat="1" applyFont="1" applyFill="1" applyBorder="1" applyAlignment="1">
      <alignment horizontal="right" vertical="top"/>
    </xf>
    <xf numFmtId="0" fontId="27" fillId="7" borderId="0" xfId="5" applyFont="1" applyFill="1" applyBorder="1" applyAlignment="1">
      <alignment vertical="top"/>
    </xf>
    <xf numFmtId="0" fontId="40" fillId="7" borderId="0" xfId="5" applyFont="1" applyFill="1" applyBorder="1" applyAlignment="1">
      <alignment vertical="top"/>
    </xf>
    <xf numFmtId="0" fontId="40" fillId="10" borderId="36" xfId="5" applyFont="1" applyFill="1" applyBorder="1" applyAlignment="1">
      <alignment horizontal="right" vertical="top"/>
    </xf>
    <xf numFmtId="0" fontId="40" fillId="10" borderId="36" xfId="5" applyFont="1" applyFill="1" applyBorder="1" applyAlignment="1">
      <alignment horizontal="center" vertical="top"/>
    </xf>
    <xf numFmtId="0" fontId="40" fillId="10" borderId="36" xfId="5" applyFont="1" applyFill="1" applyBorder="1" applyAlignment="1">
      <alignment vertical="top"/>
    </xf>
    <xf numFmtId="0" fontId="40" fillId="10" borderId="36" xfId="5" applyFont="1" applyFill="1" applyBorder="1" applyAlignment="1">
      <alignment vertical="top" wrapText="1"/>
    </xf>
    <xf numFmtId="169" fontId="40" fillId="10" borderId="36" xfId="5" applyNumberFormat="1" applyFont="1" applyFill="1" applyBorder="1" applyAlignment="1">
      <alignment vertical="top"/>
    </xf>
    <xf numFmtId="4" fontId="40" fillId="10" borderId="36" xfId="5" applyNumberFormat="1" applyFont="1" applyFill="1" applyBorder="1" applyAlignment="1">
      <alignment vertical="top"/>
    </xf>
    <xf numFmtId="166" fontId="40" fillId="10" borderId="36" xfId="5" applyNumberFormat="1" applyFont="1" applyFill="1" applyBorder="1" applyAlignment="1">
      <alignment vertical="top"/>
    </xf>
    <xf numFmtId="4" fontId="40" fillId="10" borderId="36" xfId="5" applyNumberFormat="1" applyFont="1" applyFill="1" applyBorder="1" applyAlignment="1">
      <alignment horizontal="right" vertical="top"/>
    </xf>
    <xf numFmtId="0" fontId="43" fillId="7" borderId="0" xfId="5" applyFont="1" applyFill="1" applyBorder="1" applyAlignment="1">
      <alignment vertical="top"/>
    </xf>
    <xf numFmtId="0" fontId="43" fillId="11" borderId="0" xfId="5" applyFont="1" applyFill="1" applyBorder="1" applyAlignment="1">
      <alignment horizontal="right" vertical="top"/>
    </xf>
    <xf numFmtId="0" fontId="43" fillId="11" borderId="0" xfId="5" applyFont="1" applyFill="1" applyBorder="1" applyAlignment="1">
      <alignment horizontal="center" vertical="top"/>
    </xf>
    <xf numFmtId="0" fontId="44" fillId="11" borderId="0" xfId="5" applyFont="1" applyFill="1" applyBorder="1" applyAlignment="1">
      <alignment vertical="top"/>
    </xf>
    <xf numFmtId="0" fontId="43" fillId="11" borderId="0" xfId="5" applyFont="1" applyFill="1" applyBorder="1" applyAlignment="1">
      <alignment vertical="top"/>
    </xf>
    <xf numFmtId="0" fontId="43" fillId="11" borderId="0" xfId="5" applyFont="1" applyFill="1" applyBorder="1" applyAlignment="1">
      <alignment vertical="top" wrapText="1"/>
    </xf>
    <xf numFmtId="169" fontId="43" fillId="11" borderId="0" xfId="5" applyNumberFormat="1" applyFont="1" applyFill="1" applyBorder="1" applyAlignment="1">
      <alignment vertical="top"/>
    </xf>
    <xf numFmtId="4" fontId="43" fillId="11" borderId="0" xfId="5" applyNumberFormat="1" applyFont="1" applyFill="1" applyBorder="1" applyAlignment="1">
      <alignment vertical="top"/>
    </xf>
    <xf numFmtId="166" fontId="43" fillId="11" borderId="0" xfId="5" applyNumberFormat="1" applyFont="1" applyFill="1" applyBorder="1" applyAlignment="1">
      <alignment vertical="top"/>
    </xf>
    <xf numFmtId="4" fontId="43" fillId="11" borderId="0" xfId="5" applyNumberFormat="1" applyFont="1" applyFill="1" applyBorder="1" applyAlignment="1">
      <alignment horizontal="right" vertical="top"/>
    </xf>
    <xf numFmtId="0" fontId="36" fillId="7" borderId="35" xfId="5" applyFont="1" applyFill="1" applyBorder="1" applyAlignment="1">
      <alignment horizontal="center" vertical="top"/>
    </xf>
    <xf numFmtId="0" fontId="34" fillId="7" borderId="35" xfId="5" applyFont="1" applyFill="1" applyBorder="1" applyAlignment="1">
      <alignment horizontal="center" vertical="top"/>
    </xf>
    <xf numFmtId="0" fontId="34" fillId="7" borderId="35" xfId="5" applyFont="1" applyFill="1" applyBorder="1" applyAlignment="1">
      <alignment vertical="top"/>
    </xf>
    <xf numFmtId="0" fontId="27" fillId="7" borderId="35" xfId="5" applyFont="1" applyFill="1" applyBorder="1" applyAlignment="1">
      <alignment vertical="top" wrapText="1"/>
    </xf>
    <xf numFmtId="170" fontId="27" fillId="7" borderId="35" xfId="5" applyNumberFormat="1" applyFont="1" applyFill="1" applyBorder="1" applyAlignment="1">
      <alignment vertical="top"/>
    </xf>
    <xf numFmtId="0" fontId="27" fillId="7" borderId="35" xfId="5" applyFont="1" applyFill="1" applyBorder="1" applyAlignment="1">
      <alignment horizontal="center" vertical="top"/>
    </xf>
    <xf numFmtId="4" fontId="27" fillId="7" borderId="35" xfId="5" applyNumberFormat="1" applyFont="1" applyFill="1" applyBorder="1" applyAlignment="1">
      <alignment vertical="top"/>
    </xf>
    <xf numFmtId="171" fontId="34" fillId="7" borderId="35" xfId="5" applyNumberFormat="1" applyFont="1" applyFill="1" applyBorder="1" applyAlignment="1">
      <alignment vertical="top"/>
    </xf>
    <xf numFmtId="172" fontId="36" fillId="7" borderId="35" xfId="5" applyNumberFormat="1" applyFont="1" applyFill="1" applyBorder="1" applyAlignment="1">
      <alignment vertical="top"/>
    </xf>
    <xf numFmtId="172" fontId="27" fillId="7" borderId="35" xfId="5" applyNumberFormat="1" applyFont="1" applyFill="1" applyBorder="1" applyAlignment="1">
      <alignment vertical="top"/>
    </xf>
    <xf numFmtId="173" fontId="27" fillId="7" borderId="35" xfId="5" applyNumberFormat="1" applyFont="1" applyFill="1" applyBorder="1" applyAlignment="1">
      <alignment vertical="top"/>
    </xf>
    <xf numFmtId="174" fontId="45" fillId="7" borderId="35" xfId="5" applyNumberFormat="1" applyFont="1" applyFill="1" applyBorder="1" applyAlignment="1">
      <alignment horizontal="right" vertical="top"/>
    </xf>
    <xf numFmtId="172" fontId="45" fillId="7" borderId="35" xfId="5" applyNumberFormat="1" applyFont="1" applyFill="1" applyBorder="1" applyAlignment="1">
      <alignment horizontal="right" vertical="top"/>
    </xf>
    <xf numFmtId="175" fontId="27" fillId="7" borderId="0" xfId="5" applyNumberFormat="1" applyFont="1" applyFill="1" applyBorder="1" applyAlignment="1">
      <alignment horizontal="right" vertical="top"/>
    </xf>
    <xf numFmtId="0" fontId="28" fillId="7" borderId="0" xfId="5" applyFont="1" applyFill="1" applyBorder="1" applyAlignment="1">
      <alignment vertical="top"/>
    </xf>
    <xf numFmtId="0" fontId="46" fillId="7" borderId="0" xfId="5" applyFont="1" applyFill="1" applyBorder="1" applyAlignment="1">
      <alignment vertical="top" wrapText="1"/>
    </xf>
    <xf numFmtId="0" fontId="28" fillId="7" borderId="0" xfId="5" applyFont="1" applyFill="1" applyBorder="1" applyAlignment="1">
      <alignment horizontal="center" vertical="top"/>
    </xf>
    <xf numFmtId="4" fontId="28" fillId="7" borderId="0" xfId="5" applyNumberFormat="1" applyFont="1" applyFill="1" applyBorder="1" applyAlignment="1">
      <alignment vertical="top"/>
    </xf>
    <xf numFmtId="166" fontId="28" fillId="7" borderId="0" xfId="5" applyNumberFormat="1" applyFont="1" applyFill="1" applyBorder="1" applyAlignment="1">
      <alignment vertical="top"/>
    </xf>
    <xf numFmtId="0" fontId="28" fillId="7" borderId="0" xfId="5" applyFont="1" applyFill="1" applyBorder="1" applyAlignment="1">
      <alignment horizontal="right" vertical="top"/>
    </xf>
    <xf numFmtId="0" fontId="28" fillId="0" borderId="0" xfId="5" applyFont="1" applyBorder="1" applyAlignment="1">
      <alignment vertical="top"/>
    </xf>
    <xf numFmtId="0" fontId="27" fillId="0" borderId="0" xfId="5" applyFont="1" applyFill="1" applyBorder="1"/>
    <xf numFmtId="0" fontId="27" fillId="0" borderId="0" xfId="5" applyFont="1" applyBorder="1" applyAlignment="1">
      <alignment horizontal="center"/>
    </xf>
    <xf numFmtId="4" fontId="27" fillId="0" borderId="0" xfId="5" applyNumberFormat="1" applyFont="1" applyBorder="1"/>
    <xf numFmtId="166" fontId="27" fillId="0" borderId="0" xfId="5" applyNumberFormat="1" applyFont="1" applyBorder="1"/>
    <xf numFmtId="0" fontId="27" fillId="0" borderId="0" xfId="5" applyFont="1" applyBorder="1" applyAlignment="1">
      <alignment horizontal="right"/>
    </xf>
    <xf numFmtId="0" fontId="48" fillId="0" borderId="37" xfId="6" applyFont="1" applyBorder="1" applyAlignment="1">
      <alignment horizontal="left" vertical="top"/>
    </xf>
    <xf numFmtId="0" fontId="16" fillId="0" borderId="38" xfId="6" applyFont="1" applyBorder="1" applyAlignment="1">
      <alignment horizontal="left" vertical="top"/>
    </xf>
    <xf numFmtId="0" fontId="16" fillId="0" borderId="39" xfId="6" applyFont="1" applyBorder="1" applyAlignment="1">
      <alignment horizontal="left" vertical="top"/>
    </xf>
    <xf numFmtId="0" fontId="47" fillId="0" borderId="0" xfId="6"/>
    <xf numFmtId="0" fontId="48" fillId="0" borderId="40" xfId="6" applyFont="1" applyBorder="1" applyAlignment="1">
      <alignment horizontal="left" vertical="top"/>
    </xf>
    <xf numFmtId="0" fontId="16" fillId="0" borderId="29" xfId="6" applyFont="1" applyBorder="1" applyAlignment="1">
      <alignment horizontal="left" vertical="top"/>
    </xf>
    <xf numFmtId="0" fontId="47" fillId="0" borderId="29" xfId="6" applyBorder="1" applyAlignment="1">
      <alignment horizontal="left" vertical="top"/>
    </xf>
    <xf numFmtId="0" fontId="47" fillId="0" borderId="41" xfId="6" applyBorder="1" applyAlignment="1">
      <alignment horizontal="left" vertical="top"/>
    </xf>
    <xf numFmtId="0" fontId="48" fillId="0" borderId="42" xfId="6" applyFont="1" applyBorder="1" applyAlignment="1">
      <alignment horizontal="left" vertical="top"/>
    </xf>
    <xf numFmtId="0" fontId="16" fillId="0" borderId="28" xfId="6" applyFont="1" applyBorder="1" applyAlignment="1">
      <alignment horizontal="left" vertical="top"/>
    </xf>
    <xf numFmtId="0" fontId="47" fillId="0" borderId="28" xfId="6" applyBorder="1" applyAlignment="1">
      <alignment horizontal="left" vertical="top"/>
    </xf>
    <xf numFmtId="0" fontId="47" fillId="0" borderId="43" xfId="6" applyBorder="1" applyAlignment="1">
      <alignment horizontal="left" vertical="top"/>
    </xf>
    <xf numFmtId="0" fontId="47" fillId="0" borderId="37" xfId="6" applyBorder="1" applyAlignment="1">
      <alignment vertical="top"/>
    </xf>
    <xf numFmtId="0" fontId="47" fillId="0" borderId="38" xfId="6" applyBorder="1" applyAlignment="1">
      <alignment vertical="top"/>
    </xf>
    <xf numFmtId="0" fontId="47" fillId="0" borderId="39" xfId="6" applyBorder="1" applyAlignment="1">
      <alignment vertical="top"/>
    </xf>
    <xf numFmtId="0" fontId="15" fillId="12" borderId="40" xfId="6" applyFont="1" applyFill="1" applyBorder="1" applyAlignment="1">
      <alignment vertical="top"/>
    </xf>
    <xf numFmtId="0" fontId="15" fillId="12" borderId="29" xfId="6" applyFont="1" applyFill="1" applyBorder="1" applyAlignment="1">
      <alignment vertical="top"/>
    </xf>
    <xf numFmtId="0" fontId="15" fillId="12" borderId="41" xfId="6" applyFont="1" applyFill="1" applyBorder="1" applyAlignment="1">
      <alignment vertical="top"/>
    </xf>
    <xf numFmtId="0" fontId="15" fillId="0" borderId="40" xfId="6" applyFont="1" applyBorder="1" applyAlignment="1">
      <alignment vertical="top"/>
    </xf>
    <xf numFmtId="0" fontId="15" fillId="0" borderId="29" xfId="6" applyFont="1" applyBorder="1" applyAlignment="1">
      <alignment vertical="top"/>
    </xf>
    <xf numFmtId="0" fontId="15" fillId="0" borderId="41" xfId="6" applyFont="1" applyBorder="1" applyAlignment="1">
      <alignment vertical="top"/>
    </xf>
    <xf numFmtId="0" fontId="47" fillId="0" borderId="40" xfId="6" applyBorder="1" applyAlignment="1">
      <alignment vertical="top"/>
    </xf>
    <xf numFmtId="0" fontId="47" fillId="0" borderId="29" xfId="6" applyBorder="1" applyAlignment="1">
      <alignment wrapText="1"/>
    </xf>
    <xf numFmtId="0" fontId="47" fillId="0" borderId="29" xfId="6" applyBorder="1" applyAlignment="1">
      <alignment vertical="top"/>
    </xf>
    <xf numFmtId="176" fontId="47" fillId="0" borderId="29" xfId="6" applyNumberFormat="1" applyBorder="1" applyAlignment="1">
      <alignment vertical="top"/>
    </xf>
    <xf numFmtId="0" fontId="47" fillId="0" borderId="41" xfId="6" applyBorder="1" applyAlignment="1">
      <alignment vertical="top"/>
    </xf>
    <xf numFmtId="0" fontId="47" fillId="0" borderId="29" xfId="6" applyBorder="1"/>
    <xf numFmtId="0" fontId="47" fillId="0" borderId="28" xfId="6" applyBorder="1"/>
    <xf numFmtId="0" fontId="47" fillId="0" borderId="43" xfId="6" applyBorder="1" applyAlignment="1">
      <alignment vertical="top"/>
    </xf>
    <xf numFmtId="0" fontId="47" fillId="0" borderId="44" xfId="6" applyBorder="1"/>
    <xf numFmtId="0" fontId="47" fillId="0" borderId="28" xfId="6" applyBorder="1" applyAlignment="1">
      <alignment vertical="top"/>
    </xf>
    <xf numFmtId="176" fontId="47" fillId="0" borderId="28" xfId="6" applyNumberFormat="1" applyBorder="1" applyAlignment="1">
      <alignment vertical="top"/>
    </xf>
    <xf numFmtId="0" fontId="47" fillId="0" borderId="45" xfId="6" applyBorder="1" applyAlignment="1">
      <alignment vertical="top"/>
    </xf>
    <xf numFmtId="0" fontId="47" fillId="0" borderId="46" xfId="6" applyBorder="1"/>
    <xf numFmtId="0" fontId="47" fillId="0" borderId="46" xfId="6" applyBorder="1" applyAlignment="1">
      <alignment vertical="top"/>
    </xf>
    <xf numFmtId="176" fontId="47" fillId="0" borderId="46" xfId="6" applyNumberFormat="1" applyBorder="1" applyAlignment="1">
      <alignment vertical="top"/>
    </xf>
    <xf numFmtId="0" fontId="47" fillId="0" borderId="47" xfId="6" applyBorder="1" applyAlignment="1">
      <alignment vertical="top"/>
    </xf>
    <xf numFmtId="0" fontId="15" fillId="12" borderId="37" xfId="6" applyFont="1" applyFill="1" applyBorder="1" applyAlignment="1">
      <alignment vertical="top"/>
    </xf>
    <xf numFmtId="0" fontId="47" fillId="12" borderId="38" xfId="6" applyFill="1" applyBorder="1" applyAlignment="1">
      <alignment vertical="top"/>
    </xf>
    <xf numFmtId="0" fontId="47" fillId="12" borderId="39" xfId="6" applyFill="1" applyBorder="1" applyAlignment="1">
      <alignment vertical="top"/>
    </xf>
    <xf numFmtId="176" fontId="15" fillId="0" borderId="29" xfId="6" applyNumberFormat="1" applyFont="1" applyBorder="1" applyAlignment="1">
      <alignment vertical="top"/>
    </xf>
    <xf numFmtId="176" fontId="15" fillId="0" borderId="41" xfId="6" applyNumberFormat="1" applyFont="1" applyBorder="1" applyAlignment="1">
      <alignment vertical="top"/>
    </xf>
    <xf numFmtId="176" fontId="47" fillId="0" borderId="41" xfId="6" applyNumberFormat="1" applyBorder="1" applyAlignment="1">
      <alignment vertical="top"/>
    </xf>
    <xf numFmtId="176" fontId="47" fillId="0" borderId="47" xfId="6" applyNumberFormat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29" xfId="0" applyFont="1" applyBorder="1" applyAlignment="1">
      <alignment vertical="center"/>
    </xf>
    <xf numFmtId="49" fontId="0" fillId="0" borderId="33" xfId="0" applyNumberFormat="1" applyBorder="1" applyAlignment="1">
      <alignment vertical="center"/>
    </xf>
    <xf numFmtId="49" fontId="0" fillId="0" borderId="33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3" borderId="29" xfId="0" applyFill="1" applyBorder="1"/>
    <xf numFmtId="49" fontId="0" fillId="3" borderId="33" xfId="0" applyNumberFormat="1" applyFill="1" applyBorder="1" applyAlignment="1"/>
    <xf numFmtId="49" fontId="0" fillId="3" borderId="33" xfId="0" applyNumberFormat="1" applyFill="1" applyBorder="1"/>
    <xf numFmtId="0" fontId="0" fillId="3" borderId="33" xfId="0" applyFill="1" applyBorder="1"/>
    <xf numFmtId="0" fontId="0" fillId="3" borderId="34" xfId="0" applyFill="1" applyBorder="1"/>
    <xf numFmtId="0" fontId="0" fillId="3" borderId="28" xfId="0" applyFill="1" applyBorder="1"/>
    <xf numFmtId="49" fontId="0" fillId="3" borderId="28" xfId="0" applyNumberFormat="1" applyFill="1" applyBorder="1"/>
    <xf numFmtId="0" fontId="0" fillId="3" borderId="27" xfId="0" applyFill="1" applyBorder="1"/>
    <xf numFmtId="0" fontId="0" fillId="3" borderId="28" xfId="0" applyFill="1" applyBorder="1" applyAlignment="1">
      <alignment wrapText="1"/>
    </xf>
    <xf numFmtId="0" fontId="0" fillId="3" borderId="31" xfId="0" applyFill="1" applyBorder="1" applyAlignment="1">
      <alignment vertical="top"/>
    </xf>
    <xf numFmtId="49" fontId="0" fillId="3" borderId="31" xfId="0" applyNumberFormat="1" applyFill="1" applyBorder="1" applyAlignment="1">
      <alignment vertical="top"/>
    </xf>
    <xf numFmtId="49" fontId="0" fillId="3" borderId="29" xfId="0" applyNumberFormat="1" applyFill="1" applyBorder="1" applyAlignment="1">
      <alignment vertical="top"/>
    </xf>
    <xf numFmtId="0" fontId="0" fillId="3" borderId="34" xfId="0" applyFill="1" applyBorder="1" applyAlignment="1">
      <alignment vertical="top"/>
    </xf>
    <xf numFmtId="177" fontId="0" fillId="3" borderId="29" xfId="0" applyNumberFormat="1" applyFill="1" applyBorder="1" applyAlignment="1">
      <alignment vertical="top"/>
    </xf>
    <xf numFmtId="4" fontId="0" fillId="3" borderId="29" xfId="0" applyNumberFormat="1" applyFill="1" applyBorder="1" applyAlignment="1">
      <alignment vertical="top"/>
    </xf>
    <xf numFmtId="0" fontId="0" fillId="3" borderId="29" xfId="0" applyFill="1" applyBorder="1" applyAlignment="1">
      <alignment vertical="top"/>
    </xf>
    <xf numFmtId="0" fontId="49" fillId="0" borderId="26" xfId="0" applyFont="1" applyBorder="1" applyAlignment="1">
      <alignment vertical="top"/>
    </xf>
    <xf numFmtId="0" fontId="49" fillId="0" borderId="26" xfId="0" applyNumberFormat="1" applyFont="1" applyBorder="1" applyAlignment="1">
      <alignment vertical="top"/>
    </xf>
    <xf numFmtId="0" fontId="49" fillId="0" borderId="48" xfId="0" applyNumberFormat="1" applyFont="1" applyBorder="1" applyAlignment="1">
      <alignment horizontal="left" vertical="top" wrapText="1"/>
    </xf>
    <xf numFmtId="0" fontId="49" fillId="0" borderId="49" xfId="0" applyFont="1" applyBorder="1" applyAlignment="1">
      <alignment vertical="top" shrinkToFit="1"/>
    </xf>
    <xf numFmtId="177" fontId="49" fillId="0" borderId="48" xfId="0" applyNumberFormat="1" applyFont="1" applyBorder="1" applyAlignment="1">
      <alignment vertical="top" shrinkToFit="1"/>
    </xf>
    <xf numFmtId="4" fontId="49" fillId="0" borderId="48" xfId="0" applyNumberFormat="1" applyFont="1" applyBorder="1" applyAlignment="1">
      <alignment vertical="top" shrinkToFit="1"/>
    </xf>
    <xf numFmtId="0" fontId="49" fillId="0" borderId="48" xfId="0" applyFont="1" applyBorder="1" applyAlignment="1">
      <alignment vertical="top" shrinkToFit="1"/>
    </xf>
    <xf numFmtId="0" fontId="49" fillId="0" borderId="26" xfId="0" applyFont="1" applyBorder="1" applyAlignment="1">
      <alignment vertical="top" shrinkToFit="1"/>
    </xf>
    <xf numFmtId="0" fontId="49" fillId="0" borderId="0" xfId="0" applyFont="1"/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30" xfId="0" applyNumberFormat="1" applyFill="1" applyBorder="1" applyAlignment="1">
      <alignment horizontal="left" vertical="top" wrapText="1"/>
    </xf>
    <xf numFmtId="0" fontId="0" fillId="3" borderId="50" xfId="0" applyFill="1" applyBorder="1" applyAlignment="1">
      <alignment vertical="top" shrinkToFit="1"/>
    </xf>
    <xf numFmtId="177" fontId="0" fillId="3" borderId="30" xfId="0" applyNumberFormat="1" applyFill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0" fillId="3" borderId="30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49" fillId="0" borderId="10" xfId="0" applyFont="1" applyBorder="1" applyAlignment="1">
      <alignment vertical="top"/>
    </xf>
    <xf numFmtId="0" fontId="49" fillId="0" borderId="10" xfId="0" applyNumberFormat="1" applyFont="1" applyBorder="1" applyAlignment="1">
      <alignment vertical="top"/>
    </xf>
    <xf numFmtId="0" fontId="49" fillId="0" borderId="30" xfId="0" applyNumberFormat="1" applyFont="1" applyBorder="1" applyAlignment="1">
      <alignment horizontal="left" vertical="top" wrapText="1"/>
    </xf>
    <xf numFmtId="0" fontId="49" fillId="0" borderId="50" xfId="0" applyFont="1" applyBorder="1" applyAlignment="1">
      <alignment vertical="top" shrinkToFit="1"/>
    </xf>
    <xf numFmtId="177" fontId="49" fillId="0" borderId="30" xfId="0" applyNumberFormat="1" applyFont="1" applyBorder="1" applyAlignment="1">
      <alignment vertical="top" shrinkToFit="1"/>
    </xf>
    <xf numFmtId="4" fontId="49" fillId="0" borderId="30" xfId="0" applyNumberFormat="1" applyFont="1" applyBorder="1" applyAlignment="1">
      <alignment vertical="top" shrinkToFit="1"/>
    </xf>
    <xf numFmtId="0" fontId="49" fillId="0" borderId="30" xfId="0" applyFont="1" applyBorder="1" applyAlignment="1">
      <alignment vertical="top" shrinkToFit="1"/>
    </xf>
    <xf numFmtId="0" fontId="49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176" fontId="0" fillId="0" borderId="29" xfId="0" applyNumberFormat="1" applyBorder="1" applyAlignment="1">
      <alignment vertical="top"/>
    </xf>
    <xf numFmtId="176" fontId="0" fillId="0" borderId="28" xfId="0" applyNumberFormat="1" applyBorder="1" applyAlignment="1">
      <alignment vertical="top"/>
    </xf>
    <xf numFmtId="176" fontId="0" fillId="0" borderId="46" xfId="0" applyNumberFormat="1" applyBorder="1" applyAlignment="1">
      <alignment vertical="top"/>
    </xf>
    <xf numFmtId="0" fontId="40" fillId="10" borderId="36" xfId="7" applyFont="1" applyFill="1" applyBorder="1" applyAlignment="1">
      <alignment vertical="top"/>
    </xf>
    <xf numFmtId="0" fontId="28" fillId="7" borderId="0" xfId="7" applyFont="1" applyFill="1" applyBorder="1" applyAlignment="1">
      <alignment vertical="top"/>
    </xf>
    <xf numFmtId="0" fontId="43" fillId="11" borderId="0" xfId="7" applyFont="1" applyFill="1" applyBorder="1" applyAlignment="1">
      <alignment vertical="top"/>
    </xf>
    <xf numFmtId="4" fontId="27" fillId="7" borderId="35" xfId="7" applyNumberFormat="1" applyFont="1" applyFill="1" applyBorder="1" applyAlignment="1">
      <alignment vertical="top"/>
    </xf>
    <xf numFmtId="4" fontId="27" fillId="7" borderId="35" xfId="8" applyNumberFormat="1" applyFont="1" applyFill="1" applyBorder="1" applyAlignment="1">
      <alignment vertical="top"/>
    </xf>
    <xf numFmtId="0" fontId="40" fillId="10" borderId="36" xfId="9" applyFont="1" applyFill="1" applyBorder="1" applyAlignment="1">
      <alignment vertical="top"/>
    </xf>
    <xf numFmtId="0" fontId="43" fillId="11" borderId="0" xfId="9" applyFont="1" applyFill="1" applyBorder="1" applyAlignment="1">
      <alignment vertical="top"/>
    </xf>
    <xf numFmtId="4" fontId="27" fillId="7" borderId="35" xfId="9" applyNumberFormat="1" applyFont="1" applyFill="1" applyBorder="1" applyAlignment="1">
      <alignment vertical="top"/>
    </xf>
    <xf numFmtId="0" fontId="17" fillId="5" borderId="29" xfId="0" applyFont="1" applyFill="1" applyBorder="1"/>
    <xf numFmtId="164" fontId="17" fillId="5" borderId="29" xfId="0" applyNumberFormat="1" applyFont="1" applyFill="1" applyBorder="1"/>
    <xf numFmtId="164" fontId="17" fillId="0" borderId="29" xfId="0" applyNumberFormat="1" applyFont="1" applyBorder="1"/>
    <xf numFmtId="165" fontId="17" fillId="0" borderId="29" xfId="0" applyNumberFormat="1" applyFont="1" applyBorder="1"/>
    <xf numFmtId="0" fontId="18" fillId="5" borderId="29" xfId="0" applyFont="1" applyFill="1" applyBorder="1"/>
  </cellXfs>
  <cellStyles count="10">
    <cellStyle name="Hypertextový odkaz" xfId="3" builtinId="8"/>
    <cellStyle name="Měna 2" xfId="4"/>
    <cellStyle name="Normální" xfId="0" builtinId="0"/>
    <cellStyle name="normální 2" xfId="1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161925</xdr:rowOff>
    </xdr:from>
    <xdr:to>
      <xdr:col>23</xdr:col>
      <xdr:colOff>28575</xdr:colOff>
      <xdr:row>26</xdr:row>
      <xdr:rowOff>114300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5600" y="161925"/>
          <a:ext cx="7343775" cy="49053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159525</xdr:rowOff>
    </xdr:from>
    <xdr:to>
      <xdr:col>10</xdr:col>
      <xdr:colOff>66675</xdr:colOff>
      <xdr:row>42</xdr:row>
      <xdr:rowOff>35700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59525"/>
          <a:ext cx="5981700" cy="78771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lektro/Rozpo&#269;ty/Rozpo&#269;et%20elektr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iri.badura/AppData/Local/Microsoft/Windows/INetCache/Content.Outlook/LPNWD8YL/rozpo&#269;et%20elektro%20(0000000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Ostatn&#237;%20ropo&#269;ty/Rozpo&#269;et%20vybour&#225;n&#237;%20otvoru%20v%20m&#237;stnosti%20pro%20zvuka&#345;e%20M&#283;D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List"/>
      <sheetName val="Rozpočet"/>
      <sheetName val="Rozpočet (2)"/>
    </sheetNames>
    <sheetDataSet>
      <sheetData sheetId="0">
        <row r="4">
          <cell r="J4" t="str">
            <v>silnoproudá instalace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List"/>
      <sheetName val="Rozpočet"/>
    </sheetNames>
    <sheetDataSet>
      <sheetData sheetId="0">
        <row r="4">
          <cell r="C4" t="str">
            <v xml:space="preserve">Obnova ozvučení velkého sálu v budově MěDK 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 refreshError="1"/>
      <sheetData sheetId="1">
        <row r="25">
          <cell r="G25">
            <v>0</v>
          </cell>
        </row>
        <row r="26">
          <cell r="G26">
            <v>0</v>
          </cell>
        </row>
        <row r="29">
          <cell r="J29" t="str">
            <v>CZK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33</v>
      </c>
    </row>
    <row r="2" spans="1:7" ht="57.75" customHeight="1">
      <c r="A2" s="117" t="s">
        <v>34</v>
      </c>
      <c r="B2" s="117"/>
      <c r="C2" s="117"/>
      <c r="D2" s="117"/>
      <c r="E2" s="117"/>
      <c r="F2" s="117"/>
      <c r="G2" s="1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39"/>
  <sheetViews>
    <sheetView showGridLines="0" tabSelected="1" topLeftCell="B1" zoomScaleNormal="100" zoomScaleSheetLayoutView="75" workbookViewId="0">
      <selection activeCell="O19" sqref="O1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31</v>
      </c>
      <c r="B1" s="124" t="s">
        <v>37</v>
      </c>
      <c r="C1" s="125"/>
      <c r="D1" s="125"/>
      <c r="E1" s="125"/>
      <c r="F1" s="125"/>
      <c r="G1" s="125"/>
      <c r="H1" s="125"/>
      <c r="I1" s="125"/>
      <c r="J1" s="126"/>
    </row>
    <row r="2" spans="1:15" ht="23.25" customHeight="1">
      <c r="A2" s="4"/>
      <c r="B2" s="81" t="s">
        <v>35</v>
      </c>
      <c r="C2" s="82"/>
      <c r="D2" s="146" t="s">
        <v>53</v>
      </c>
      <c r="E2" s="147"/>
      <c r="F2" s="147"/>
      <c r="G2" s="147"/>
      <c r="H2" s="147"/>
      <c r="I2" s="147"/>
      <c r="J2" s="148"/>
      <c r="O2" s="2"/>
    </row>
    <row r="3" spans="1:15" ht="23.25" hidden="1" customHeight="1">
      <c r="A3" s="4"/>
      <c r="B3" s="83" t="s">
        <v>38</v>
      </c>
      <c r="C3" s="84"/>
      <c r="D3" s="141"/>
      <c r="E3" s="142"/>
      <c r="F3" s="142"/>
      <c r="G3" s="142"/>
      <c r="H3" s="142"/>
      <c r="I3" s="142"/>
      <c r="J3" s="143"/>
    </row>
    <row r="4" spans="1:15" ht="23.25" hidden="1" customHeight="1">
      <c r="A4" s="4"/>
      <c r="B4" s="85" t="s">
        <v>39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41</v>
      </c>
      <c r="E5" s="26"/>
      <c r="F5" s="26"/>
      <c r="G5" s="26"/>
      <c r="H5" s="28" t="s">
        <v>28</v>
      </c>
      <c r="I5" s="91" t="s">
        <v>45</v>
      </c>
      <c r="J5" s="11"/>
    </row>
    <row r="6" spans="1:15" ht="15.75" customHeight="1">
      <c r="A6" s="4"/>
      <c r="B6" s="41"/>
      <c r="C6" s="26"/>
      <c r="D6" s="91" t="s">
        <v>42</v>
      </c>
      <c r="E6" s="26"/>
      <c r="F6" s="26"/>
      <c r="G6" s="26"/>
      <c r="H6" s="28" t="s">
        <v>29</v>
      </c>
      <c r="I6" s="91" t="s">
        <v>46</v>
      </c>
      <c r="J6" s="11"/>
    </row>
    <row r="7" spans="1:15" ht="15.75" customHeight="1">
      <c r="A7" s="4"/>
      <c r="B7" s="42"/>
      <c r="C7" s="92" t="s">
        <v>44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28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29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50"/>
      <c r="E11" s="150"/>
      <c r="F11" s="150"/>
      <c r="G11" s="150"/>
      <c r="H11" s="28" t="s">
        <v>28</v>
      </c>
      <c r="I11" s="91"/>
      <c r="J11" s="11"/>
    </row>
    <row r="12" spans="1:15" ht="15.75" customHeight="1">
      <c r="A12" s="4"/>
      <c r="B12" s="41"/>
      <c r="C12" s="26"/>
      <c r="D12" s="139"/>
      <c r="E12" s="139"/>
      <c r="F12" s="139"/>
      <c r="G12" s="139"/>
      <c r="H12" s="28" t="s">
        <v>29</v>
      </c>
      <c r="I12" s="91"/>
      <c r="J12" s="11"/>
    </row>
    <row r="13" spans="1:15" ht="15.75" customHeight="1">
      <c r="A13" s="4"/>
      <c r="B13" s="42"/>
      <c r="C13" s="92"/>
      <c r="D13" s="140"/>
      <c r="E13" s="140"/>
      <c r="F13" s="140"/>
      <c r="G13" s="140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26</v>
      </c>
      <c r="C15" s="72"/>
      <c r="D15" s="53"/>
      <c r="E15" s="149" t="s">
        <v>58</v>
      </c>
      <c r="F15" s="149"/>
      <c r="G15" s="137" t="s">
        <v>52</v>
      </c>
      <c r="H15" s="137"/>
      <c r="I15" s="137" t="s">
        <v>59</v>
      </c>
      <c r="J15" s="138"/>
    </row>
    <row r="16" spans="1:15" ht="23.25" customHeight="1">
      <c r="A16" s="116" t="s">
        <v>23</v>
      </c>
      <c r="B16" s="121" t="s">
        <v>56</v>
      </c>
      <c r="C16" s="122"/>
      <c r="D16" s="123"/>
      <c r="E16" s="133">
        <f>'rozpočet audiovizuální technika'!F80</f>
        <v>0</v>
      </c>
      <c r="F16" s="135"/>
      <c r="G16" s="133">
        <f>E16*0.21</f>
        <v>0</v>
      </c>
      <c r="H16" s="135"/>
      <c r="I16" s="133">
        <f>E16+G16</f>
        <v>0</v>
      </c>
      <c r="J16" s="134"/>
    </row>
    <row r="17" spans="1:10" ht="23.25" customHeight="1">
      <c r="A17" s="116" t="s">
        <v>24</v>
      </c>
      <c r="B17" s="121" t="s">
        <v>57</v>
      </c>
      <c r="C17" s="122"/>
      <c r="D17" s="123"/>
      <c r="E17" s="133">
        <f>'rozpočet elektro'!K7</f>
        <v>0</v>
      </c>
      <c r="F17" s="135"/>
      <c r="G17" s="133">
        <f t="shared" ref="G17:G19" si="0">E17*0.21</f>
        <v>0</v>
      </c>
      <c r="H17" s="135"/>
      <c r="I17" s="133">
        <f t="shared" ref="I17:I19" si="1">E17+G17</f>
        <v>0</v>
      </c>
      <c r="J17" s="134"/>
    </row>
    <row r="18" spans="1:10" ht="23.25" customHeight="1">
      <c r="A18" s="116" t="s">
        <v>50</v>
      </c>
      <c r="B18" s="121" t="s">
        <v>54</v>
      </c>
      <c r="C18" s="122"/>
      <c r="D18" s="123"/>
      <c r="E18" s="133">
        <f>'rozpočet portálové věže'!E22</f>
        <v>0</v>
      </c>
      <c r="F18" s="135"/>
      <c r="G18" s="133">
        <f t="shared" si="0"/>
        <v>0</v>
      </c>
      <c r="H18" s="135"/>
      <c r="I18" s="133">
        <f t="shared" si="1"/>
        <v>0</v>
      </c>
      <c r="J18" s="134"/>
    </row>
    <row r="19" spans="1:10" ht="23.25" customHeight="1">
      <c r="A19" s="116" t="s">
        <v>51</v>
      </c>
      <c r="B19" s="118" t="s">
        <v>55</v>
      </c>
      <c r="C19" s="119"/>
      <c r="D19" s="120"/>
      <c r="E19" s="133">
        <f>'rozpočet vybourání otvoru'!G8+'rozpočet vybourání otvoru'!G12+'rozpočet vybourání otvoru'!G14+'rozpočet vybourání otvoru'!G22+'rozpočet vybourání otvoru'!G24</f>
        <v>0</v>
      </c>
      <c r="F19" s="135"/>
      <c r="G19" s="133">
        <f t="shared" si="0"/>
        <v>0</v>
      </c>
      <c r="H19" s="135"/>
      <c r="I19" s="133">
        <f t="shared" si="1"/>
        <v>0</v>
      </c>
      <c r="J19" s="134"/>
    </row>
    <row r="20" spans="1:10" ht="23.25" customHeight="1">
      <c r="A20" s="4"/>
      <c r="B20" s="74" t="s">
        <v>25</v>
      </c>
      <c r="C20" s="75"/>
      <c r="D20" s="76"/>
      <c r="E20" s="133">
        <f>SUM(E16:F19)</f>
        <v>0</v>
      </c>
      <c r="F20" s="135"/>
      <c r="G20" s="133">
        <f>SUM(G16:H19)</f>
        <v>0</v>
      </c>
      <c r="H20" s="135"/>
      <c r="I20" s="144">
        <f>SUM(I16:J19)</f>
        <v>0</v>
      </c>
      <c r="J20" s="145"/>
    </row>
    <row r="21" spans="1:10" ht="33" customHeight="1">
      <c r="A21" s="4"/>
      <c r="B21" s="65" t="s">
        <v>27</v>
      </c>
      <c r="C21" s="58"/>
      <c r="D21" s="59"/>
      <c r="E21" s="64"/>
      <c r="F21" s="61"/>
      <c r="G21" s="50"/>
      <c r="H21" s="50"/>
      <c r="I21" s="50"/>
      <c r="J21" s="62"/>
    </row>
    <row r="22" spans="1:10" ht="23.25" customHeight="1">
      <c r="A22" s="4"/>
      <c r="B22" s="57" t="s">
        <v>11</v>
      </c>
      <c r="C22" s="58"/>
      <c r="D22" s="59"/>
      <c r="E22" s="60">
        <v>15</v>
      </c>
      <c r="F22" s="61" t="s">
        <v>0</v>
      </c>
      <c r="G22" s="131">
        <v>0</v>
      </c>
      <c r="H22" s="132"/>
      <c r="I22" s="132"/>
      <c r="J22" s="62" t="str">
        <f t="shared" ref="J22:J27" si="2">Mena</f>
        <v>CZK</v>
      </c>
    </row>
    <row r="23" spans="1:10" ht="23.25" customHeight="1">
      <c r="A23" s="4"/>
      <c r="B23" s="57" t="s">
        <v>12</v>
      </c>
      <c r="C23" s="58"/>
      <c r="D23" s="59"/>
      <c r="E23" s="60">
        <f>SazbaDPH1</f>
        <v>15</v>
      </c>
      <c r="F23" s="61" t="s">
        <v>0</v>
      </c>
      <c r="G23" s="152">
        <v>0</v>
      </c>
      <c r="H23" s="153"/>
      <c r="I23" s="153"/>
      <c r="J23" s="62" t="str">
        <f t="shared" si="2"/>
        <v>CZK</v>
      </c>
    </row>
    <row r="24" spans="1:10" ht="23.25" customHeight="1">
      <c r="A24" s="4"/>
      <c r="B24" s="57" t="s">
        <v>13</v>
      </c>
      <c r="C24" s="58"/>
      <c r="D24" s="59"/>
      <c r="E24" s="60">
        <v>21</v>
      </c>
      <c r="F24" s="61" t="s">
        <v>0</v>
      </c>
      <c r="G24" s="131">
        <f>E20</f>
        <v>0</v>
      </c>
      <c r="H24" s="132"/>
      <c r="I24" s="132"/>
      <c r="J24" s="62" t="str">
        <f t="shared" si="2"/>
        <v>CZK</v>
      </c>
    </row>
    <row r="25" spans="1:10" ht="23.25" customHeight="1">
      <c r="A25" s="4"/>
      <c r="B25" s="49" t="s">
        <v>14</v>
      </c>
      <c r="C25" s="22"/>
      <c r="D25" s="18"/>
      <c r="E25" s="43">
        <f>SazbaDPH2</f>
        <v>21</v>
      </c>
      <c r="F25" s="44" t="s">
        <v>0</v>
      </c>
      <c r="G25" s="127">
        <f>ZakladDPHZakl*0.21</f>
        <v>0</v>
      </c>
      <c r="H25" s="128"/>
      <c r="I25" s="128"/>
      <c r="J25" s="56" t="str">
        <f t="shared" si="2"/>
        <v>CZK</v>
      </c>
    </row>
    <row r="26" spans="1:10" ht="23.25" customHeight="1" thickBot="1">
      <c r="A26" s="4"/>
      <c r="B26" s="48" t="s">
        <v>4</v>
      </c>
      <c r="C26" s="20"/>
      <c r="D26" s="23"/>
      <c r="E26" s="20"/>
      <c r="F26" s="21"/>
      <c r="G26" s="129">
        <v>-3.6379788070917101E-12</v>
      </c>
      <c r="H26" s="129"/>
      <c r="I26" s="129"/>
      <c r="J26" s="63" t="str">
        <f t="shared" si="2"/>
        <v>CZK</v>
      </c>
    </row>
    <row r="27" spans="1:10" ht="27.75" hidden="1" customHeight="1" thickBot="1">
      <c r="A27" s="4"/>
      <c r="B27" s="109" t="s">
        <v>22</v>
      </c>
      <c r="C27" s="110"/>
      <c r="D27" s="110"/>
      <c r="E27" s="111"/>
      <c r="F27" s="112"/>
      <c r="G27" s="130">
        <v>18012.490000000002</v>
      </c>
      <c r="H27" s="136"/>
      <c r="I27" s="136"/>
      <c r="J27" s="113" t="str">
        <f t="shared" si="2"/>
        <v>CZK</v>
      </c>
    </row>
    <row r="28" spans="1:10" ht="27.75" customHeight="1" thickBot="1">
      <c r="A28" s="4"/>
      <c r="B28" s="109" t="s">
        <v>30</v>
      </c>
      <c r="C28" s="114"/>
      <c r="D28" s="114"/>
      <c r="E28" s="114"/>
      <c r="F28" s="114"/>
      <c r="G28" s="130">
        <f>ZakladDPHZakl+DPHZakl</f>
        <v>0</v>
      </c>
      <c r="H28" s="130"/>
      <c r="I28" s="130"/>
      <c r="J28" s="115" t="s">
        <v>49</v>
      </c>
    </row>
    <row r="29" spans="1:10" ht="12.75" customHeight="1">
      <c r="A29" s="4"/>
      <c r="B29" s="4"/>
      <c r="C29" s="5"/>
      <c r="D29" s="5"/>
      <c r="E29" s="5"/>
      <c r="F29" s="5"/>
      <c r="G29" s="45"/>
      <c r="H29" s="5"/>
      <c r="I29" s="45"/>
      <c r="J29" s="12"/>
    </row>
    <row r="30" spans="1:10" ht="30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18.75" customHeight="1">
      <c r="A31" s="4"/>
      <c r="B31" s="24"/>
      <c r="C31" s="19" t="s">
        <v>10</v>
      </c>
      <c r="D31" s="39"/>
      <c r="E31" s="39"/>
      <c r="F31" s="19" t="s">
        <v>9</v>
      </c>
      <c r="G31" s="39"/>
      <c r="H31" s="40"/>
      <c r="I31" s="39"/>
      <c r="J31" s="12"/>
    </row>
    <row r="32" spans="1:10" ht="47.25" customHeight="1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s="37" customFormat="1" ht="18.75" customHeight="1">
      <c r="A33" s="30"/>
      <c r="B33" s="30"/>
      <c r="C33" s="31"/>
      <c r="D33" s="25"/>
      <c r="E33" s="25"/>
      <c r="F33" s="31"/>
      <c r="G33" s="32"/>
      <c r="H33" s="25"/>
      <c r="I33" s="32"/>
      <c r="J33" s="38"/>
    </row>
    <row r="34" spans="1:10" ht="12.75" customHeight="1">
      <c r="A34" s="4"/>
      <c r="B34" s="4"/>
      <c r="C34" s="5"/>
      <c r="D34" s="151" t="s">
        <v>2</v>
      </c>
      <c r="E34" s="151"/>
      <c r="F34" s="5"/>
      <c r="G34" s="45"/>
      <c r="H34" s="13" t="s">
        <v>3</v>
      </c>
      <c r="I34" s="45"/>
      <c r="J34" s="12"/>
    </row>
    <row r="35" spans="1:10" ht="13.5" customHeight="1" thickBot="1">
      <c r="A35" s="14"/>
      <c r="B35" s="14"/>
      <c r="C35" s="15"/>
      <c r="D35" s="15"/>
      <c r="E35" s="15"/>
      <c r="F35" s="15"/>
      <c r="G35" s="16"/>
      <c r="H35" s="15"/>
      <c r="I35" s="16"/>
      <c r="J35" s="17"/>
    </row>
    <row r="36" spans="1:10" ht="27" hidden="1" customHeight="1">
      <c r="B36" s="77" t="s">
        <v>15</v>
      </c>
      <c r="C36" s="3"/>
      <c r="D36" s="3"/>
      <c r="E36" s="3"/>
      <c r="F36" s="101"/>
      <c r="G36" s="101"/>
      <c r="H36" s="101"/>
      <c r="I36" s="101"/>
      <c r="J36" s="3"/>
    </row>
    <row r="37" spans="1:10" ht="25.5" hidden="1" customHeight="1">
      <c r="A37" s="93" t="s">
        <v>32</v>
      </c>
      <c r="B37" s="95" t="s">
        <v>16</v>
      </c>
      <c r="C37" s="96" t="s">
        <v>5</v>
      </c>
      <c r="D37" s="97"/>
      <c r="E37" s="97"/>
      <c r="F37" s="102" t="str">
        <f>B22</f>
        <v>Základ pro sníženou DPH</v>
      </c>
      <c r="G37" s="102" t="str">
        <f>B24</f>
        <v>Základ pro základní DPH</v>
      </c>
      <c r="H37" s="103" t="s">
        <v>17</v>
      </c>
      <c r="I37" s="103" t="s">
        <v>1</v>
      </c>
      <c r="J37" s="98" t="s">
        <v>0</v>
      </c>
    </row>
    <row r="38" spans="1:10" ht="25.5" hidden="1" customHeight="1">
      <c r="A38" s="93">
        <v>1</v>
      </c>
      <c r="B38" s="99" t="s">
        <v>47</v>
      </c>
      <c r="C38" s="154" t="s">
        <v>40</v>
      </c>
      <c r="D38" s="155"/>
      <c r="E38" s="155"/>
      <c r="F38" s="104">
        <v>0</v>
      </c>
      <c r="G38" s="105">
        <v>18012.490000000002</v>
      </c>
      <c r="H38" s="106">
        <v>3782.62</v>
      </c>
      <c r="I38" s="106">
        <v>21795.11</v>
      </c>
      <c r="J38" s="100" t="e">
        <f ca="1">IF(_xlfn.SINGLE(CenaCelkemVypocet)=0,"",I38/_xlfn.SINGLE(CenaCelkemVypocet)*100)</f>
        <v>#NAME?</v>
      </c>
    </row>
    <row r="39" spans="1:10" ht="25.5" hidden="1" customHeight="1">
      <c r="A39" s="93"/>
      <c r="B39" s="156" t="s">
        <v>48</v>
      </c>
      <c r="C39" s="157"/>
      <c r="D39" s="157"/>
      <c r="E39" s="158"/>
      <c r="F39" s="107">
        <f>SUMIF(A38:A38,"=1",F38:F38)</f>
        <v>0</v>
      </c>
      <c r="G39" s="108">
        <f>SUMIF(A38:A38,"=1",G38:G38)</f>
        <v>18012.490000000002</v>
      </c>
      <c r="H39" s="108">
        <f>SUMIF(A38:A38,"=1",H38:H38)</f>
        <v>3782.62</v>
      </c>
      <c r="I39" s="108">
        <f>SUMIF(A38:A38,"=1",I38:I38)</f>
        <v>21795.11</v>
      </c>
      <c r="J39" s="94" t="e">
        <f ca="1">SUMIF(A38:A38,"=1",J38:J38)</f>
        <v>#NAME?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B39:E39"/>
    <mergeCell ref="D34:E34"/>
    <mergeCell ref="G23:I23"/>
    <mergeCell ref="G22:I22"/>
    <mergeCell ref="E18:F18"/>
    <mergeCell ref="C38:E38"/>
    <mergeCell ref="E20:F20"/>
    <mergeCell ref="G20:H20"/>
    <mergeCell ref="G27:I27"/>
    <mergeCell ref="G15:H15"/>
    <mergeCell ref="I15:J15"/>
    <mergeCell ref="E16:F16"/>
    <mergeCell ref="E19:F19"/>
    <mergeCell ref="I19:J19"/>
    <mergeCell ref="I20:J20"/>
    <mergeCell ref="G18:H18"/>
    <mergeCell ref="G19:H19"/>
    <mergeCell ref="E17:F17"/>
    <mergeCell ref="G16:H16"/>
    <mergeCell ref="G17:H17"/>
    <mergeCell ref="I17:J17"/>
    <mergeCell ref="E15:F15"/>
    <mergeCell ref="G25:I25"/>
    <mergeCell ref="G26:I26"/>
    <mergeCell ref="G28:I28"/>
    <mergeCell ref="G24:I24"/>
    <mergeCell ref="I16:J16"/>
    <mergeCell ref="I18:J18"/>
    <mergeCell ref="B19:D19"/>
    <mergeCell ref="B18:D18"/>
    <mergeCell ref="B16:D16"/>
    <mergeCell ref="B17:D17"/>
    <mergeCell ref="B1:J1"/>
    <mergeCell ref="D12:G12"/>
    <mergeCell ref="D13:G13"/>
    <mergeCell ref="D3:J3"/>
    <mergeCell ref="D2:J2"/>
    <mergeCell ref="D11:G1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0"/>
  <sheetViews>
    <sheetView view="pageBreakPreview" topLeftCell="A65" zoomScale="50" zoomScaleNormal="100" zoomScaleSheetLayoutView="50" workbookViewId="0">
      <selection activeCell="E78" sqref="E10:E78"/>
    </sheetView>
  </sheetViews>
  <sheetFormatPr defaultRowHeight="21"/>
  <cols>
    <col min="1" max="2" width="56.28515625" style="164" customWidth="1"/>
    <col min="3" max="3" width="93.85546875" style="164" customWidth="1"/>
    <col min="4" max="4" width="14" style="164" customWidth="1"/>
    <col min="5" max="5" width="34" style="164" customWidth="1"/>
    <col min="6" max="6" width="32" style="164" customWidth="1"/>
    <col min="7" max="7" width="0.7109375" style="167" customWidth="1"/>
    <col min="8" max="8" width="36.85546875" style="167" customWidth="1"/>
    <col min="9" max="9" width="16.28515625" style="164" customWidth="1"/>
    <col min="10" max="10" width="60" style="164" customWidth="1"/>
    <col min="11" max="11" width="35.5703125" style="164" customWidth="1"/>
    <col min="12" max="12" width="9.140625" style="207" customWidth="1"/>
    <col min="13" max="256" width="9.140625" style="164"/>
    <col min="257" max="258" width="56.28515625" style="164" customWidth="1"/>
    <col min="259" max="259" width="93.85546875" style="164" customWidth="1"/>
    <col min="260" max="260" width="14" style="164" customWidth="1"/>
    <col min="261" max="261" width="34" style="164" customWidth="1"/>
    <col min="262" max="262" width="32" style="164" customWidth="1"/>
    <col min="263" max="263" width="0.7109375" style="164" customWidth="1"/>
    <col min="264" max="264" width="36.85546875" style="164" customWidth="1"/>
    <col min="265" max="265" width="16.28515625" style="164" customWidth="1"/>
    <col min="266" max="266" width="60" style="164" customWidth="1"/>
    <col min="267" max="267" width="35.5703125" style="164" customWidth="1"/>
    <col min="268" max="268" width="9.140625" style="164" customWidth="1"/>
    <col min="269" max="512" width="9.140625" style="164"/>
    <col min="513" max="514" width="56.28515625" style="164" customWidth="1"/>
    <col min="515" max="515" width="93.85546875" style="164" customWidth="1"/>
    <col min="516" max="516" width="14" style="164" customWidth="1"/>
    <col min="517" max="517" width="34" style="164" customWidth="1"/>
    <col min="518" max="518" width="32" style="164" customWidth="1"/>
    <col min="519" max="519" width="0.7109375" style="164" customWidth="1"/>
    <col min="520" max="520" width="36.85546875" style="164" customWidth="1"/>
    <col min="521" max="521" width="16.28515625" style="164" customWidth="1"/>
    <col min="522" max="522" width="60" style="164" customWidth="1"/>
    <col min="523" max="523" width="35.5703125" style="164" customWidth="1"/>
    <col min="524" max="524" width="9.140625" style="164" customWidth="1"/>
    <col min="525" max="768" width="9.140625" style="164"/>
    <col min="769" max="770" width="56.28515625" style="164" customWidth="1"/>
    <col min="771" max="771" width="93.85546875" style="164" customWidth="1"/>
    <col min="772" max="772" width="14" style="164" customWidth="1"/>
    <col min="773" max="773" width="34" style="164" customWidth="1"/>
    <col min="774" max="774" width="32" style="164" customWidth="1"/>
    <col min="775" max="775" width="0.7109375" style="164" customWidth="1"/>
    <col min="776" max="776" width="36.85546875" style="164" customWidth="1"/>
    <col min="777" max="777" width="16.28515625" style="164" customWidth="1"/>
    <col min="778" max="778" width="60" style="164" customWidth="1"/>
    <col min="779" max="779" width="35.5703125" style="164" customWidth="1"/>
    <col min="780" max="780" width="9.140625" style="164" customWidth="1"/>
    <col min="781" max="1024" width="9.140625" style="164"/>
    <col min="1025" max="1026" width="56.28515625" style="164" customWidth="1"/>
    <col min="1027" max="1027" width="93.85546875" style="164" customWidth="1"/>
    <col min="1028" max="1028" width="14" style="164" customWidth="1"/>
    <col min="1029" max="1029" width="34" style="164" customWidth="1"/>
    <col min="1030" max="1030" width="32" style="164" customWidth="1"/>
    <col min="1031" max="1031" width="0.7109375" style="164" customWidth="1"/>
    <col min="1032" max="1032" width="36.85546875" style="164" customWidth="1"/>
    <col min="1033" max="1033" width="16.28515625" style="164" customWidth="1"/>
    <col min="1034" max="1034" width="60" style="164" customWidth="1"/>
    <col min="1035" max="1035" width="35.5703125" style="164" customWidth="1"/>
    <col min="1036" max="1036" width="9.140625" style="164" customWidth="1"/>
    <col min="1037" max="1280" width="9.140625" style="164"/>
    <col min="1281" max="1282" width="56.28515625" style="164" customWidth="1"/>
    <col min="1283" max="1283" width="93.85546875" style="164" customWidth="1"/>
    <col min="1284" max="1284" width="14" style="164" customWidth="1"/>
    <col min="1285" max="1285" width="34" style="164" customWidth="1"/>
    <col min="1286" max="1286" width="32" style="164" customWidth="1"/>
    <col min="1287" max="1287" width="0.7109375" style="164" customWidth="1"/>
    <col min="1288" max="1288" width="36.85546875" style="164" customWidth="1"/>
    <col min="1289" max="1289" width="16.28515625" style="164" customWidth="1"/>
    <col min="1290" max="1290" width="60" style="164" customWidth="1"/>
    <col min="1291" max="1291" width="35.5703125" style="164" customWidth="1"/>
    <col min="1292" max="1292" width="9.140625" style="164" customWidth="1"/>
    <col min="1293" max="1536" width="9.140625" style="164"/>
    <col min="1537" max="1538" width="56.28515625" style="164" customWidth="1"/>
    <col min="1539" max="1539" width="93.85546875" style="164" customWidth="1"/>
    <col min="1540" max="1540" width="14" style="164" customWidth="1"/>
    <col min="1541" max="1541" width="34" style="164" customWidth="1"/>
    <col min="1542" max="1542" width="32" style="164" customWidth="1"/>
    <col min="1543" max="1543" width="0.7109375" style="164" customWidth="1"/>
    <col min="1544" max="1544" width="36.85546875" style="164" customWidth="1"/>
    <col min="1545" max="1545" width="16.28515625" style="164" customWidth="1"/>
    <col min="1546" max="1546" width="60" style="164" customWidth="1"/>
    <col min="1547" max="1547" width="35.5703125" style="164" customWidth="1"/>
    <col min="1548" max="1548" width="9.140625" style="164" customWidth="1"/>
    <col min="1549" max="1792" width="9.140625" style="164"/>
    <col min="1793" max="1794" width="56.28515625" style="164" customWidth="1"/>
    <col min="1795" max="1795" width="93.85546875" style="164" customWidth="1"/>
    <col min="1796" max="1796" width="14" style="164" customWidth="1"/>
    <col min="1797" max="1797" width="34" style="164" customWidth="1"/>
    <col min="1798" max="1798" width="32" style="164" customWidth="1"/>
    <col min="1799" max="1799" width="0.7109375" style="164" customWidth="1"/>
    <col min="1800" max="1800" width="36.85546875" style="164" customWidth="1"/>
    <col min="1801" max="1801" width="16.28515625" style="164" customWidth="1"/>
    <col min="1802" max="1802" width="60" style="164" customWidth="1"/>
    <col min="1803" max="1803" width="35.5703125" style="164" customWidth="1"/>
    <col min="1804" max="1804" width="9.140625" style="164" customWidth="1"/>
    <col min="1805" max="2048" width="9.140625" style="164"/>
    <col min="2049" max="2050" width="56.28515625" style="164" customWidth="1"/>
    <col min="2051" max="2051" width="93.85546875" style="164" customWidth="1"/>
    <col min="2052" max="2052" width="14" style="164" customWidth="1"/>
    <col min="2053" max="2053" width="34" style="164" customWidth="1"/>
    <col min="2054" max="2054" width="32" style="164" customWidth="1"/>
    <col min="2055" max="2055" width="0.7109375" style="164" customWidth="1"/>
    <col min="2056" max="2056" width="36.85546875" style="164" customWidth="1"/>
    <col min="2057" max="2057" width="16.28515625" style="164" customWidth="1"/>
    <col min="2058" max="2058" width="60" style="164" customWidth="1"/>
    <col min="2059" max="2059" width="35.5703125" style="164" customWidth="1"/>
    <col min="2060" max="2060" width="9.140625" style="164" customWidth="1"/>
    <col min="2061" max="2304" width="9.140625" style="164"/>
    <col min="2305" max="2306" width="56.28515625" style="164" customWidth="1"/>
    <col min="2307" max="2307" width="93.85546875" style="164" customWidth="1"/>
    <col min="2308" max="2308" width="14" style="164" customWidth="1"/>
    <col min="2309" max="2309" width="34" style="164" customWidth="1"/>
    <col min="2310" max="2310" width="32" style="164" customWidth="1"/>
    <col min="2311" max="2311" width="0.7109375" style="164" customWidth="1"/>
    <col min="2312" max="2312" width="36.85546875" style="164" customWidth="1"/>
    <col min="2313" max="2313" width="16.28515625" style="164" customWidth="1"/>
    <col min="2314" max="2314" width="60" style="164" customWidth="1"/>
    <col min="2315" max="2315" width="35.5703125" style="164" customWidth="1"/>
    <col min="2316" max="2316" width="9.140625" style="164" customWidth="1"/>
    <col min="2317" max="2560" width="9.140625" style="164"/>
    <col min="2561" max="2562" width="56.28515625" style="164" customWidth="1"/>
    <col min="2563" max="2563" width="93.85546875" style="164" customWidth="1"/>
    <col min="2564" max="2564" width="14" style="164" customWidth="1"/>
    <col min="2565" max="2565" width="34" style="164" customWidth="1"/>
    <col min="2566" max="2566" width="32" style="164" customWidth="1"/>
    <col min="2567" max="2567" width="0.7109375" style="164" customWidth="1"/>
    <col min="2568" max="2568" width="36.85546875" style="164" customWidth="1"/>
    <col min="2569" max="2569" width="16.28515625" style="164" customWidth="1"/>
    <col min="2570" max="2570" width="60" style="164" customWidth="1"/>
    <col min="2571" max="2571" width="35.5703125" style="164" customWidth="1"/>
    <col min="2572" max="2572" width="9.140625" style="164" customWidth="1"/>
    <col min="2573" max="2816" width="9.140625" style="164"/>
    <col min="2817" max="2818" width="56.28515625" style="164" customWidth="1"/>
    <col min="2819" max="2819" width="93.85546875" style="164" customWidth="1"/>
    <col min="2820" max="2820" width="14" style="164" customWidth="1"/>
    <col min="2821" max="2821" width="34" style="164" customWidth="1"/>
    <col min="2822" max="2822" width="32" style="164" customWidth="1"/>
    <col min="2823" max="2823" width="0.7109375" style="164" customWidth="1"/>
    <col min="2824" max="2824" width="36.85546875" style="164" customWidth="1"/>
    <col min="2825" max="2825" width="16.28515625" style="164" customWidth="1"/>
    <col min="2826" max="2826" width="60" style="164" customWidth="1"/>
    <col min="2827" max="2827" width="35.5703125" style="164" customWidth="1"/>
    <col min="2828" max="2828" width="9.140625" style="164" customWidth="1"/>
    <col min="2829" max="3072" width="9.140625" style="164"/>
    <col min="3073" max="3074" width="56.28515625" style="164" customWidth="1"/>
    <col min="3075" max="3075" width="93.85546875" style="164" customWidth="1"/>
    <col min="3076" max="3076" width="14" style="164" customWidth="1"/>
    <col min="3077" max="3077" width="34" style="164" customWidth="1"/>
    <col min="3078" max="3078" width="32" style="164" customWidth="1"/>
    <col min="3079" max="3079" width="0.7109375" style="164" customWidth="1"/>
    <col min="3080" max="3080" width="36.85546875" style="164" customWidth="1"/>
    <col min="3081" max="3081" width="16.28515625" style="164" customWidth="1"/>
    <col min="3082" max="3082" width="60" style="164" customWidth="1"/>
    <col min="3083" max="3083" width="35.5703125" style="164" customWidth="1"/>
    <col min="3084" max="3084" width="9.140625" style="164" customWidth="1"/>
    <col min="3085" max="3328" width="9.140625" style="164"/>
    <col min="3329" max="3330" width="56.28515625" style="164" customWidth="1"/>
    <col min="3331" max="3331" width="93.85546875" style="164" customWidth="1"/>
    <col min="3332" max="3332" width="14" style="164" customWidth="1"/>
    <col min="3333" max="3333" width="34" style="164" customWidth="1"/>
    <col min="3334" max="3334" width="32" style="164" customWidth="1"/>
    <col min="3335" max="3335" width="0.7109375" style="164" customWidth="1"/>
    <col min="3336" max="3336" width="36.85546875" style="164" customWidth="1"/>
    <col min="3337" max="3337" width="16.28515625" style="164" customWidth="1"/>
    <col min="3338" max="3338" width="60" style="164" customWidth="1"/>
    <col min="3339" max="3339" width="35.5703125" style="164" customWidth="1"/>
    <col min="3340" max="3340" width="9.140625" style="164" customWidth="1"/>
    <col min="3341" max="3584" width="9.140625" style="164"/>
    <col min="3585" max="3586" width="56.28515625" style="164" customWidth="1"/>
    <col min="3587" max="3587" width="93.85546875" style="164" customWidth="1"/>
    <col min="3588" max="3588" width="14" style="164" customWidth="1"/>
    <col min="3589" max="3589" width="34" style="164" customWidth="1"/>
    <col min="3590" max="3590" width="32" style="164" customWidth="1"/>
    <col min="3591" max="3591" width="0.7109375" style="164" customWidth="1"/>
    <col min="3592" max="3592" width="36.85546875" style="164" customWidth="1"/>
    <col min="3593" max="3593" width="16.28515625" style="164" customWidth="1"/>
    <col min="3594" max="3594" width="60" style="164" customWidth="1"/>
    <col min="3595" max="3595" width="35.5703125" style="164" customWidth="1"/>
    <col min="3596" max="3596" width="9.140625" style="164" customWidth="1"/>
    <col min="3597" max="3840" width="9.140625" style="164"/>
    <col min="3841" max="3842" width="56.28515625" style="164" customWidth="1"/>
    <col min="3843" max="3843" width="93.85546875" style="164" customWidth="1"/>
    <col min="3844" max="3844" width="14" style="164" customWidth="1"/>
    <col min="3845" max="3845" width="34" style="164" customWidth="1"/>
    <col min="3846" max="3846" width="32" style="164" customWidth="1"/>
    <col min="3847" max="3847" width="0.7109375" style="164" customWidth="1"/>
    <col min="3848" max="3848" width="36.85546875" style="164" customWidth="1"/>
    <col min="3849" max="3849" width="16.28515625" style="164" customWidth="1"/>
    <col min="3850" max="3850" width="60" style="164" customWidth="1"/>
    <col min="3851" max="3851" width="35.5703125" style="164" customWidth="1"/>
    <col min="3852" max="3852" width="9.140625" style="164" customWidth="1"/>
    <col min="3853" max="4096" width="9.140625" style="164"/>
    <col min="4097" max="4098" width="56.28515625" style="164" customWidth="1"/>
    <col min="4099" max="4099" width="93.85546875" style="164" customWidth="1"/>
    <col min="4100" max="4100" width="14" style="164" customWidth="1"/>
    <col min="4101" max="4101" width="34" style="164" customWidth="1"/>
    <col min="4102" max="4102" width="32" style="164" customWidth="1"/>
    <col min="4103" max="4103" width="0.7109375" style="164" customWidth="1"/>
    <col min="4104" max="4104" width="36.85546875" style="164" customWidth="1"/>
    <col min="4105" max="4105" width="16.28515625" style="164" customWidth="1"/>
    <col min="4106" max="4106" width="60" style="164" customWidth="1"/>
    <col min="4107" max="4107" width="35.5703125" style="164" customWidth="1"/>
    <col min="4108" max="4108" width="9.140625" style="164" customWidth="1"/>
    <col min="4109" max="4352" width="9.140625" style="164"/>
    <col min="4353" max="4354" width="56.28515625" style="164" customWidth="1"/>
    <col min="4355" max="4355" width="93.85546875" style="164" customWidth="1"/>
    <col min="4356" max="4356" width="14" style="164" customWidth="1"/>
    <col min="4357" max="4357" width="34" style="164" customWidth="1"/>
    <col min="4358" max="4358" width="32" style="164" customWidth="1"/>
    <col min="4359" max="4359" width="0.7109375" style="164" customWidth="1"/>
    <col min="4360" max="4360" width="36.85546875" style="164" customWidth="1"/>
    <col min="4361" max="4361" width="16.28515625" style="164" customWidth="1"/>
    <col min="4362" max="4362" width="60" style="164" customWidth="1"/>
    <col min="4363" max="4363" width="35.5703125" style="164" customWidth="1"/>
    <col min="4364" max="4364" width="9.140625" style="164" customWidth="1"/>
    <col min="4365" max="4608" width="9.140625" style="164"/>
    <col min="4609" max="4610" width="56.28515625" style="164" customWidth="1"/>
    <col min="4611" max="4611" width="93.85546875" style="164" customWidth="1"/>
    <col min="4612" max="4612" width="14" style="164" customWidth="1"/>
    <col min="4613" max="4613" width="34" style="164" customWidth="1"/>
    <col min="4614" max="4614" width="32" style="164" customWidth="1"/>
    <col min="4615" max="4615" width="0.7109375" style="164" customWidth="1"/>
    <col min="4616" max="4616" width="36.85546875" style="164" customWidth="1"/>
    <col min="4617" max="4617" width="16.28515625" style="164" customWidth="1"/>
    <col min="4618" max="4618" width="60" style="164" customWidth="1"/>
    <col min="4619" max="4619" width="35.5703125" style="164" customWidth="1"/>
    <col min="4620" max="4620" width="9.140625" style="164" customWidth="1"/>
    <col min="4621" max="4864" width="9.140625" style="164"/>
    <col min="4865" max="4866" width="56.28515625" style="164" customWidth="1"/>
    <col min="4867" max="4867" width="93.85546875" style="164" customWidth="1"/>
    <col min="4868" max="4868" width="14" style="164" customWidth="1"/>
    <col min="4869" max="4869" width="34" style="164" customWidth="1"/>
    <col min="4870" max="4870" width="32" style="164" customWidth="1"/>
    <col min="4871" max="4871" width="0.7109375" style="164" customWidth="1"/>
    <col min="4872" max="4872" width="36.85546875" style="164" customWidth="1"/>
    <col min="4873" max="4873" width="16.28515625" style="164" customWidth="1"/>
    <col min="4874" max="4874" width="60" style="164" customWidth="1"/>
    <col min="4875" max="4875" width="35.5703125" style="164" customWidth="1"/>
    <col min="4876" max="4876" width="9.140625" style="164" customWidth="1"/>
    <col min="4877" max="5120" width="9.140625" style="164"/>
    <col min="5121" max="5122" width="56.28515625" style="164" customWidth="1"/>
    <col min="5123" max="5123" width="93.85546875" style="164" customWidth="1"/>
    <col min="5124" max="5124" width="14" style="164" customWidth="1"/>
    <col min="5125" max="5125" width="34" style="164" customWidth="1"/>
    <col min="5126" max="5126" width="32" style="164" customWidth="1"/>
    <col min="5127" max="5127" width="0.7109375" style="164" customWidth="1"/>
    <col min="5128" max="5128" width="36.85546875" style="164" customWidth="1"/>
    <col min="5129" max="5129" width="16.28515625" style="164" customWidth="1"/>
    <col min="5130" max="5130" width="60" style="164" customWidth="1"/>
    <col min="5131" max="5131" width="35.5703125" style="164" customWidth="1"/>
    <col min="5132" max="5132" width="9.140625" style="164" customWidth="1"/>
    <col min="5133" max="5376" width="9.140625" style="164"/>
    <col min="5377" max="5378" width="56.28515625" style="164" customWidth="1"/>
    <col min="5379" max="5379" width="93.85546875" style="164" customWidth="1"/>
    <col min="5380" max="5380" width="14" style="164" customWidth="1"/>
    <col min="5381" max="5381" width="34" style="164" customWidth="1"/>
    <col min="5382" max="5382" width="32" style="164" customWidth="1"/>
    <col min="5383" max="5383" width="0.7109375" style="164" customWidth="1"/>
    <col min="5384" max="5384" width="36.85546875" style="164" customWidth="1"/>
    <col min="5385" max="5385" width="16.28515625" style="164" customWidth="1"/>
    <col min="5386" max="5386" width="60" style="164" customWidth="1"/>
    <col min="5387" max="5387" width="35.5703125" style="164" customWidth="1"/>
    <col min="5388" max="5388" width="9.140625" style="164" customWidth="1"/>
    <col min="5389" max="5632" width="9.140625" style="164"/>
    <col min="5633" max="5634" width="56.28515625" style="164" customWidth="1"/>
    <col min="5635" max="5635" width="93.85546875" style="164" customWidth="1"/>
    <col min="5636" max="5636" width="14" style="164" customWidth="1"/>
    <col min="5637" max="5637" width="34" style="164" customWidth="1"/>
    <col min="5638" max="5638" width="32" style="164" customWidth="1"/>
    <col min="5639" max="5639" width="0.7109375" style="164" customWidth="1"/>
    <col min="5640" max="5640" width="36.85546875" style="164" customWidth="1"/>
    <col min="5641" max="5641" width="16.28515625" style="164" customWidth="1"/>
    <col min="5642" max="5642" width="60" style="164" customWidth="1"/>
    <col min="5643" max="5643" width="35.5703125" style="164" customWidth="1"/>
    <col min="5644" max="5644" width="9.140625" style="164" customWidth="1"/>
    <col min="5645" max="5888" width="9.140625" style="164"/>
    <col min="5889" max="5890" width="56.28515625" style="164" customWidth="1"/>
    <col min="5891" max="5891" width="93.85546875" style="164" customWidth="1"/>
    <col min="5892" max="5892" width="14" style="164" customWidth="1"/>
    <col min="5893" max="5893" width="34" style="164" customWidth="1"/>
    <col min="5894" max="5894" width="32" style="164" customWidth="1"/>
    <col min="5895" max="5895" width="0.7109375" style="164" customWidth="1"/>
    <col min="5896" max="5896" width="36.85546875" style="164" customWidth="1"/>
    <col min="5897" max="5897" width="16.28515625" style="164" customWidth="1"/>
    <col min="5898" max="5898" width="60" style="164" customWidth="1"/>
    <col min="5899" max="5899" width="35.5703125" style="164" customWidth="1"/>
    <col min="5900" max="5900" width="9.140625" style="164" customWidth="1"/>
    <col min="5901" max="6144" width="9.140625" style="164"/>
    <col min="6145" max="6146" width="56.28515625" style="164" customWidth="1"/>
    <col min="6147" max="6147" width="93.85546875" style="164" customWidth="1"/>
    <col min="6148" max="6148" width="14" style="164" customWidth="1"/>
    <col min="6149" max="6149" width="34" style="164" customWidth="1"/>
    <col min="6150" max="6150" width="32" style="164" customWidth="1"/>
    <col min="6151" max="6151" width="0.7109375" style="164" customWidth="1"/>
    <col min="6152" max="6152" width="36.85546875" style="164" customWidth="1"/>
    <col min="6153" max="6153" width="16.28515625" style="164" customWidth="1"/>
    <col min="6154" max="6154" width="60" style="164" customWidth="1"/>
    <col min="6155" max="6155" width="35.5703125" style="164" customWidth="1"/>
    <col min="6156" max="6156" width="9.140625" style="164" customWidth="1"/>
    <col min="6157" max="6400" width="9.140625" style="164"/>
    <col min="6401" max="6402" width="56.28515625" style="164" customWidth="1"/>
    <col min="6403" max="6403" width="93.85546875" style="164" customWidth="1"/>
    <col min="6404" max="6404" width="14" style="164" customWidth="1"/>
    <col min="6405" max="6405" width="34" style="164" customWidth="1"/>
    <col min="6406" max="6406" width="32" style="164" customWidth="1"/>
    <col min="6407" max="6407" width="0.7109375" style="164" customWidth="1"/>
    <col min="6408" max="6408" width="36.85546875" style="164" customWidth="1"/>
    <col min="6409" max="6409" width="16.28515625" style="164" customWidth="1"/>
    <col min="6410" max="6410" width="60" style="164" customWidth="1"/>
    <col min="6411" max="6411" width="35.5703125" style="164" customWidth="1"/>
    <col min="6412" max="6412" width="9.140625" style="164" customWidth="1"/>
    <col min="6413" max="6656" width="9.140625" style="164"/>
    <col min="6657" max="6658" width="56.28515625" style="164" customWidth="1"/>
    <col min="6659" max="6659" width="93.85546875" style="164" customWidth="1"/>
    <col min="6660" max="6660" width="14" style="164" customWidth="1"/>
    <col min="6661" max="6661" width="34" style="164" customWidth="1"/>
    <col min="6662" max="6662" width="32" style="164" customWidth="1"/>
    <col min="6663" max="6663" width="0.7109375" style="164" customWidth="1"/>
    <col min="6664" max="6664" width="36.85546875" style="164" customWidth="1"/>
    <col min="6665" max="6665" width="16.28515625" style="164" customWidth="1"/>
    <col min="6666" max="6666" width="60" style="164" customWidth="1"/>
    <col min="6667" max="6667" width="35.5703125" style="164" customWidth="1"/>
    <col min="6668" max="6668" width="9.140625" style="164" customWidth="1"/>
    <col min="6669" max="6912" width="9.140625" style="164"/>
    <col min="6913" max="6914" width="56.28515625" style="164" customWidth="1"/>
    <col min="6915" max="6915" width="93.85546875" style="164" customWidth="1"/>
    <col min="6916" max="6916" width="14" style="164" customWidth="1"/>
    <col min="6917" max="6917" width="34" style="164" customWidth="1"/>
    <col min="6918" max="6918" width="32" style="164" customWidth="1"/>
    <col min="6919" max="6919" width="0.7109375" style="164" customWidth="1"/>
    <col min="6920" max="6920" width="36.85546875" style="164" customWidth="1"/>
    <col min="6921" max="6921" width="16.28515625" style="164" customWidth="1"/>
    <col min="6922" max="6922" width="60" style="164" customWidth="1"/>
    <col min="6923" max="6923" width="35.5703125" style="164" customWidth="1"/>
    <col min="6924" max="6924" width="9.140625" style="164" customWidth="1"/>
    <col min="6925" max="7168" width="9.140625" style="164"/>
    <col min="7169" max="7170" width="56.28515625" style="164" customWidth="1"/>
    <col min="7171" max="7171" width="93.85546875" style="164" customWidth="1"/>
    <col min="7172" max="7172" width="14" style="164" customWidth="1"/>
    <col min="7173" max="7173" width="34" style="164" customWidth="1"/>
    <col min="7174" max="7174" width="32" style="164" customWidth="1"/>
    <col min="7175" max="7175" width="0.7109375" style="164" customWidth="1"/>
    <col min="7176" max="7176" width="36.85546875" style="164" customWidth="1"/>
    <col min="7177" max="7177" width="16.28515625" style="164" customWidth="1"/>
    <col min="7178" max="7178" width="60" style="164" customWidth="1"/>
    <col min="7179" max="7179" width="35.5703125" style="164" customWidth="1"/>
    <col min="7180" max="7180" width="9.140625" style="164" customWidth="1"/>
    <col min="7181" max="7424" width="9.140625" style="164"/>
    <col min="7425" max="7426" width="56.28515625" style="164" customWidth="1"/>
    <col min="7427" max="7427" width="93.85546875" style="164" customWidth="1"/>
    <col min="7428" max="7428" width="14" style="164" customWidth="1"/>
    <col min="7429" max="7429" width="34" style="164" customWidth="1"/>
    <col min="7430" max="7430" width="32" style="164" customWidth="1"/>
    <col min="7431" max="7431" width="0.7109375" style="164" customWidth="1"/>
    <col min="7432" max="7432" width="36.85546875" style="164" customWidth="1"/>
    <col min="7433" max="7433" width="16.28515625" style="164" customWidth="1"/>
    <col min="7434" max="7434" width="60" style="164" customWidth="1"/>
    <col min="7435" max="7435" width="35.5703125" style="164" customWidth="1"/>
    <col min="7436" max="7436" width="9.140625" style="164" customWidth="1"/>
    <col min="7437" max="7680" width="9.140625" style="164"/>
    <col min="7681" max="7682" width="56.28515625" style="164" customWidth="1"/>
    <col min="7683" max="7683" width="93.85546875" style="164" customWidth="1"/>
    <col min="7684" max="7684" width="14" style="164" customWidth="1"/>
    <col min="7685" max="7685" width="34" style="164" customWidth="1"/>
    <col min="7686" max="7686" width="32" style="164" customWidth="1"/>
    <col min="7687" max="7687" width="0.7109375" style="164" customWidth="1"/>
    <col min="7688" max="7688" width="36.85546875" style="164" customWidth="1"/>
    <col min="7689" max="7689" width="16.28515625" style="164" customWidth="1"/>
    <col min="7690" max="7690" width="60" style="164" customWidth="1"/>
    <col min="7691" max="7691" width="35.5703125" style="164" customWidth="1"/>
    <col min="7692" max="7692" width="9.140625" style="164" customWidth="1"/>
    <col min="7693" max="7936" width="9.140625" style="164"/>
    <col min="7937" max="7938" width="56.28515625" style="164" customWidth="1"/>
    <col min="7939" max="7939" width="93.85546875" style="164" customWidth="1"/>
    <col min="7940" max="7940" width="14" style="164" customWidth="1"/>
    <col min="7941" max="7941" width="34" style="164" customWidth="1"/>
    <col min="7942" max="7942" width="32" style="164" customWidth="1"/>
    <col min="7943" max="7943" width="0.7109375" style="164" customWidth="1"/>
    <col min="7944" max="7944" width="36.85546875" style="164" customWidth="1"/>
    <col min="7945" max="7945" width="16.28515625" style="164" customWidth="1"/>
    <col min="7946" max="7946" width="60" style="164" customWidth="1"/>
    <col min="7947" max="7947" width="35.5703125" style="164" customWidth="1"/>
    <col min="7948" max="7948" width="9.140625" style="164" customWidth="1"/>
    <col min="7949" max="8192" width="9.140625" style="164"/>
    <col min="8193" max="8194" width="56.28515625" style="164" customWidth="1"/>
    <col min="8195" max="8195" width="93.85546875" style="164" customWidth="1"/>
    <col min="8196" max="8196" width="14" style="164" customWidth="1"/>
    <col min="8197" max="8197" width="34" style="164" customWidth="1"/>
    <col min="8198" max="8198" width="32" style="164" customWidth="1"/>
    <col min="8199" max="8199" width="0.7109375" style="164" customWidth="1"/>
    <col min="8200" max="8200" width="36.85546875" style="164" customWidth="1"/>
    <col min="8201" max="8201" width="16.28515625" style="164" customWidth="1"/>
    <col min="8202" max="8202" width="60" style="164" customWidth="1"/>
    <col min="8203" max="8203" width="35.5703125" style="164" customWidth="1"/>
    <col min="8204" max="8204" width="9.140625" style="164" customWidth="1"/>
    <col min="8205" max="8448" width="9.140625" style="164"/>
    <col min="8449" max="8450" width="56.28515625" style="164" customWidth="1"/>
    <col min="8451" max="8451" width="93.85546875" style="164" customWidth="1"/>
    <col min="8452" max="8452" width="14" style="164" customWidth="1"/>
    <col min="8453" max="8453" width="34" style="164" customWidth="1"/>
    <col min="8454" max="8454" width="32" style="164" customWidth="1"/>
    <col min="8455" max="8455" width="0.7109375" style="164" customWidth="1"/>
    <col min="8456" max="8456" width="36.85546875" style="164" customWidth="1"/>
    <col min="8457" max="8457" width="16.28515625" style="164" customWidth="1"/>
    <col min="8458" max="8458" width="60" style="164" customWidth="1"/>
    <col min="8459" max="8459" width="35.5703125" style="164" customWidth="1"/>
    <col min="8460" max="8460" width="9.140625" style="164" customWidth="1"/>
    <col min="8461" max="8704" width="9.140625" style="164"/>
    <col min="8705" max="8706" width="56.28515625" style="164" customWidth="1"/>
    <col min="8707" max="8707" width="93.85546875" style="164" customWidth="1"/>
    <col min="8708" max="8708" width="14" style="164" customWidth="1"/>
    <col min="8709" max="8709" width="34" style="164" customWidth="1"/>
    <col min="8710" max="8710" width="32" style="164" customWidth="1"/>
    <col min="8711" max="8711" width="0.7109375" style="164" customWidth="1"/>
    <col min="8712" max="8712" width="36.85546875" style="164" customWidth="1"/>
    <col min="8713" max="8713" width="16.28515625" style="164" customWidth="1"/>
    <col min="8714" max="8714" width="60" style="164" customWidth="1"/>
    <col min="8715" max="8715" width="35.5703125" style="164" customWidth="1"/>
    <col min="8716" max="8716" width="9.140625" style="164" customWidth="1"/>
    <col min="8717" max="8960" width="9.140625" style="164"/>
    <col min="8961" max="8962" width="56.28515625" style="164" customWidth="1"/>
    <col min="8963" max="8963" width="93.85546875" style="164" customWidth="1"/>
    <col min="8964" max="8964" width="14" style="164" customWidth="1"/>
    <col min="8965" max="8965" width="34" style="164" customWidth="1"/>
    <col min="8966" max="8966" width="32" style="164" customWidth="1"/>
    <col min="8967" max="8967" width="0.7109375" style="164" customWidth="1"/>
    <col min="8968" max="8968" width="36.85546875" style="164" customWidth="1"/>
    <col min="8969" max="8969" width="16.28515625" style="164" customWidth="1"/>
    <col min="8970" max="8970" width="60" style="164" customWidth="1"/>
    <col min="8971" max="8971" width="35.5703125" style="164" customWidth="1"/>
    <col min="8972" max="8972" width="9.140625" style="164" customWidth="1"/>
    <col min="8973" max="9216" width="9.140625" style="164"/>
    <col min="9217" max="9218" width="56.28515625" style="164" customWidth="1"/>
    <col min="9219" max="9219" width="93.85546875" style="164" customWidth="1"/>
    <col min="9220" max="9220" width="14" style="164" customWidth="1"/>
    <col min="9221" max="9221" width="34" style="164" customWidth="1"/>
    <col min="9222" max="9222" width="32" style="164" customWidth="1"/>
    <col min="9223" max="9223" width="0.7109375" style="164" customWidth="1"/>
    <col min="9224" max="9224" width="36.85546875" style="164" customWidth="1"/>
    <col min="9225" max="9225" width="16.28515625" style="164" customWidth="1"/>
    <col min="9226" max="9226" width="60" style="164" customWidth="1"/>
    <col min="9227" max="9227" width="35.5703125" style="164" customWidth="1"/>
    <col min="9228" max="9228" width="9.140625" style="164" customWidth="1"/>
    <col min="9229" max="9472" width="9.140625" style="164"/>
    <col min="9473" max="9474" width="56.28515625" style="164" customWidth="1"/>
    <col min="9475" max="9475" width="93.85546875" style="164" customWidth="1"/>
    <col min="9476" max="9476" width="14" style="164" customWidth="1"/>
    <col min="9477" max="9477" width="34" style="164" customWidth="1"/>
    <col min="9478" max="9478" width="32" style="164" customWidth="1"/>
    <col min="9479" max="9479" width="0.7109375" style="164" customWidth="1"/>
    <col min="9480" max="9480" width="36.85546875" style="164" customWidth="1"/>
    <col min="9481" max="9481" width="16.28515625" style="164" customWidth="1"/>
    <col min="9482" max="9482" width="60" style="164" customWidth="1"/>
    <col min="9483" max="9483" width="35.5703125" style="164" customWidth="1"/>
    <col min="9484" max="9484" width="9.140625" style="164" customWidth="1"/>
    <col min="9485" max="9728" width="9.140625" style="164"/>
    <col min="9729" max="9730" width="56.28515625" style="164" customWidth="1"/>
    <col min="9731" max="9731" width="93.85546875" style="164" customWidth="1"/>
    <col min="9732" max="9732" width="14" style="164" customWidth="1"/>
    <col min="9733" max="9733" width="34" style="164" customWidth="1"/>
    <col min="9734" max="9734" width="32" style="164" customWidth="1"/>
    <col min="9735" max="9735" width="0.7109375" style="164" customWidth="1"/>
    <col min="9736" max="9736" width="36.85546875" style="164" customWidth="1"/>
    <col min="9737" max="9737" width="16.28515625" style="164" customWidth="1"/>
    <col min="9738" max="9738" width="60" style="164" customWidth="1"/>
    <col min="9739" max="9739" width="35.5703125" style="164" customWidth="1"/>
    <col min="9740" max="9740" width="9.140625" style="164" customWidth="1"/>
    <col min="9741" max="9984" width="9.140625" style="164"/>
    <col min="9985" max="9986" width="56.28515625" style="164" customWidth="1"/>
    <col min="9987" max="9987" width="93.85546875" style="164" customWidth="1"/>
    <col min="9988" max="9988" width="14" style="164" customWidth="1"/>
    <col min="9989" max="9989" width="34" style="164" customWidth="1"/>
    <col min="9990" max="9990" width="32" style="164" customWidth="1"/>
    <col min="9991" max="9991" width="0.7109375" style="164" customWidth="1"/>
    <col min="9992" max="9992" width="36.85546875" style="164" customWidth="1"/>
    <col min="9993" max="9993" width="16.28515625" style="164" customWidth="1"/>
    <col min="9994" max="9994" width="60" style="164" customWidth="1"/>
    <col min="9995" max="9995" width="35.5703125" style="164" customWidth="1"/>
    <col min="9996" max="9996" width="9.140625" style="164" customWidth="1"/>
    <col min="9997" max="10240" width="9.140625" style="164"/>
    <col min="10241" max="10242" width="56.28515625" style="164" customWidth="1"/>
    <col min="10243" max="10243" width="93.85546875" style="164" customWidth="1"/>
    <col min="10244" max="10244" width="14" style="164" customWidth="1"/>
    <col min="10245" max="10245" width="34" style="164" customWidth="1"/>
    <col min="10246" max="10246" width="32" style="164" customWidth="1"/>
    <col min="10247" max="10247" width="0.7109375" style="164" customWidth="1"/>
    <col min="10248" max="10248" width="36.85546875" style="164" customWidth="1"/>
    <col min="10249" max="10249" width="16.28515625" style="164" customWidth="1"/>
    <col min="10250" max="10250" width="60" style="164" customWidth="1"/>
    <col min="10251" max="10251" width="35.5703125" style="164" customWidth="1"/>
    <col min="10252" max="10252" width="9.140625" style="164" customWidth="1"/>
    <col min="10253" max="10496" width="9.140625" style="164"/>
    <col min="10497" max="10498" width="56.28515625" style="164" customWidth="1"/>
    <col min="10499" max="10499" width="93.85546875" style="164" customWidth="1"/>
    <col min="10500" max="10500" width="14" style="164" customWidth="1"/>
    <col min="10501" max="10501" width="34" style="164" customWidth="1"/>
    <col min="10502" max="10502" width="32" style="164" customWidth="1"/>
    <col min="10503" max="10503" width="0.7109375" style="164" customWidth="1"/>
    <col min="10504" max="10504" width="36.85546875" style="164" customWidth="1"/>
    <col min="10505" max="10505" width="16.28515625" style="164" customWidth="1"/>
    <col min="10506" max="10506" width="60" style="164" customWidth="1"/>
    <col min="10507" max="10507" width="35.5703125" style="164" customWidth="1"/>
    <col min="10508" max="10508" width="9.140625" style="164" customWidth="1"/>
    <col min="10509" max="10752" width="9.140625" style="164"/>
    <col min="10753" max="10754" width="56.28515625" style="164" customWidth="1"/>
    <col min="10755" max="10755" width="93.85546875" style="164" customWidth="1"/>
    <col min="10756" max="10756" width="14" style="164" customWidth="1"/>
    <col min="10757" max="10757" width="34" style="164" customWidth="1"/>
    <col min="10758" max="10758" width="32" style="164" customWidth="1"/>
    <col min="10759" max="10759" width="0.7109375" style="164" customWidth="1"/>
    <col min="10760" max="10760" width="36.85546875" style="164" customWidth="1"/>
    <col min="10761" max="10761" width="16.28515625" style="164" customWidth="1"/>
    <col min="10762" max="10762" width="60" style="164" customWidth="1"/>
    <col min="10763" max="10763" width="35.5703125" style="164" customWidth="1"/>
    <col min="10764" max="10764" width="9.140625" style="164" customWidth="1"/>
    <col min="10765" max="11008" width="9.140625" style="164"/>
    <col min="11009" max="11010" width="56.28515625" style="164" customWidth="1"/>
    <col min="11011" max="11011" width="93.85546875" style="164" customWidth="1"/>
    <col min="11012" max="11012" width="14" style="164" customWidth="1"/>
    <col min="11013" max="11013" width="34" style="164" customWidth="1"/>
    <col min="11014" max="11014" width="32" style="164" customWidth="1"/>
    <col min="11015" max="11015" width="0.7109375" style="164" customWidth="1"/>
    <col min="11016" max="11016" width="36.85546875" style="164" customWidth="1"/>
    <col min="11017" max="11017" width="16.28515625" style="164" customWidth="1"/>
    <col min="11018" max="11018" width="60" style="164" customWidth="1"/>
    <col min="11019" max="11019" width="35.5703125" style="164" customWidth="1"/>
    <col min="11020" max="11020" width="9.140625" style="164" customWidth="1"/>
    <col min="11021" max="11264" width="9.140625" style="164"/>
    <col min="11265" max="11266" width="56.28515625" style="164" customWidth="1"/>
    <col min="11267" max="11267" width="93.85546875" style="164" customWidth="1"/>
    <col min="11268" max="11268" width="14" style="164" customWidth="1"/>
    <col min="11269" max="11269" width="34" style="164" customWidth="1"/>
    <col min="11270" max="11270" width="32" style="164" customWidth="1"/>
    <col min="11271" max="11271" width="0.7109375" style="164" customWidth="1"/>
    <col min="11272" max="11272" width="36.85546875" style="164" customWidth="1"/>
    <col min="11273" max="11273" width="16.28515625" style="164" customWidth="1"/>
    <col min="11274" max="11274" width="60" style="164" customWidth="1"/>
    <col min="11275" max="11275" width="35.5703125" style="164" customWidth="1"/>
    <col min="11276" max="11276" width="9.140625" style="164" customWidth="1"/>
    <col min="11277" max="11520" width="9.140625" style="164"/>
    <col min="11521" max="11522" width="56.28515625" style="164" customWidth="1"/>
    <col min="11523" max="11523" width="93.85546875" style="164" customWidth="1"/>
    <col min="11524" max="11524" width="14" style="164" customWidth="1"/>
    <col min="11525" max="11525" width="34" style="164" customWidth="1"/>
    <col min="11526" max="11526" width="32" style="164" customWidth="1"/>
    <col min="11527" max="11527" width="0.7109375" style="164" customWidth="1"/>
    <col min="11528" max="11528" width="36.85546875" style="164" customWidth="1"/>
    <col min="11529" max="11529" width="16.28515625" style="164" customWidth="1"/>
    <col min="11530" max="11530" width="60" style="164" customWidth="1"/>
    <col min="11531" max="11531" width="35.5703125" style="164" customWidth="1"/>
    <col min="11532" max="11532" width="9.140625" style="164" customWidth="1"/>
    <col min="11533" max="11776" width="9.140625" style="164"/>
    <col min="11777" max="11778" width="56.28515625" style="164" customWidth="1"/>
    <col min="11779" max="11779" width="93.85546875" style="164" customWidth="1"/>
    <col min="11780" max="11780" width="14" style="164" customWidth="1"/>
    <col min="11781" max="11781" width="34" style="164" customWidth="1"/>
    <col min="11782" max="11782" width="32" style="164" customWidth="1"/>
    <col min="11783" max="11783" width="0.7109375" style="164" customWidth="1"/>
    <col min="11784" max="11784" width="36.85546875" style="164" customWidth="1"/>
    <col min="11785" max="11785" width="16.28515625" style="164" customWidth="1"/>
    <col min="11786" max="11786" width="60" style="164" customWidth="1"/>
    <col min="11787" max="11787" width="35.5703125" style="164" customWidth="1"/>
    <col min="11788" max="11788" width="9.140625" style="164" customWidth="1"/>
    <col min="11789" max="12032" width="9.140625" style="164"/>
    <col min="12033" max="12034" width="56.28515625" style="164" customWidth="1"/>
    <col min="12035" max="12035" width="93.85546875" style="164" customWidth="1"/>
    <col min="12036" max="12036" width="14" style="164" customWidth="1"/>
    <col min="12037" max="12037" width="34" style="164" customWidth="1"/>
    <col min="12038" max="12038" width="32" style="164" customWidth="1"/>
    <col min="12039" max="12039" width="0.7109375" style="164" customWidth="1"/>
    <col min="12040" max="12040" width="36.85546875" style="164" customWidth="1"/>
    <col min="12041" max="12041" width="16.28515625" style="164" customWidth="1"/>
    <col min="12042" max="12042" width="60" style="164" customWidth="1"/>
    <col min="12043" max="12043" width="35.5703125" style="164" customWidth="1"/>
    <col min="12044" max="12044" width="9.140625" style="164" customWidth="1"/>
    <col min="12045" max="12288" width="9.140625" style="164"/>
    <col min="12289" max="12290" width="56.28515625" style="164" customWidth="1"/>
    <col min="12291" max="12291" width="93.85546875" style="164" customWidth="1"/>
    <col min="12292" max="12292" width="14" style="164" customWidth="1"/>
    <col min="12293" max="12293" width="34" style="164" customWidth="1"/>
    <col min="12294" max="12294" width="32" style="164" customWidth="1"/>
    <col min="12295" max="12295" width="0.7109375" style="164" customWidth="1"/>
    <col min="12296" max="12296" width="36.85546875" style="164" customWidth="1"/>
    <col min="12297" max="12297" width="16.28515625" style="164" customWidth="1"/>
    <col min="12298" max="12298" width="60" style="164" customWidth="1"/>
    <col min="12299" max="12299" width="35.5703125" style="164" customWidth="1"/>
    <col min="12300" max="12300" width="9.140625" style="164" customWidth="1"/>
    <col min="12301" max="12544" width="9.140625" style="164"/>
    <col min="12545" max="12546" width="56.28515625" style="164" customWidth="1"/>
    <col min="12547" max="12547" width="93.85546875" style="164" customWidth="1"/>
    <col min="12548" max="12548" width="14" style="164" customWidth="1"/>
    <col min="12549" max="12549" width="34" style="164" customWidth="1"/>
    <col min="12550" max="12550" width="32" style="164" customWidth="1"/>
    <col min="12551" max="12551" width="0.7109375" style="164" customWidth="1"/>
    <col min="12552" max="12552" width="36.85546875" style="164" customWidth="1"/>
    <col min="12553" max="12553" width="16.28515625" style="164" customWidth="1"/>
    <col min="12554" max="12554" width="60" style="164" customWidth="1"/>
    <col min="12555" max="12555" width="35.5703125" style="164" customWidth="1"/>
    <col min="12556" max="12556" width="9.140625" style="164" customWidth="1"/>
    <col min="12557" max="12800" width="9.140625" style="164"/>
    <col min="12801" max="12802" width="56.28515625" style="164" customWidth="1"/>
    <col min="12803" max="12803" width="93.85546875" style="164" customWidth="1"/>
    <col min="12804" max="12804" width="14" style="164" customWidth="1"/>
    <col min="12805" max="12805" width="34" style="164" customWidth="1"/>
    <col min="12806" max="12806" width="32" style="164" customWidth="1"/>
    <col min="12807" max="12807" width="0.7109375" style="164" customWidth="1"/>
    <col min="12808" max="12808" width="36.85546875" style="164" customWidth="1"/>
    <col min="12809" max="12809" width="16.28515625" style="164" customWidth="1"/>
    <col min="12810" max="12810" width="60" style="164" customWidth="1"/>
    <col min="12811" max="12811" width="35.5703125" style="164" customWidth="1"/>
    <col min="12812" max="12812" width="9.140625" style="164" customWidth="1"/>
    <col min="12813" max="13056" width="9.140625" style="164"/>
    <col min="13057" max="13058" width="56.28515625" style="164" customWidth="1"/>
    <col min="13059" max="13059" width="93.85546875" style="164" customWidth="1"/>
    <col min="13060" max="13060" width="14" style="164" customWidth="1"/>
    <col min="13061" max="13061" width="34" style="164" customWidth="1"/>
    <col min="13062" max="13062" width="32" style="164" customWidth="1"/>
    <col min="13063" max="13063" width="0.7109375" style="164" customWidth="1"/>
    <col min="13064" max="13064" width="36.85546875" style="164" customWidth="1"/>
    <col min="13065" max="13065" width="16.28515625" style="164" customWidth="1"/>
    <col min="13066" max="13066" width="60" style="164" customWidth="1"/>
    <col min="13067" max="13067" width="35.5703125" style="164" customWidth="1"/>
    <col min="13068" max="13068" width="9.140625" style="164" customWidth="1"/>
    <col min="13069" max="13312" width="9.140625" style="164"/>
    <col min="13313" max="13314" width="56.28515625" style="164" customWidth="1"/>
    <col min="13315" max="13315" width="93.85546875" style="164" customWidth="1"/>
    <col min="13316" max="13316" width="14" style="164" customWidth="1"/>
    <col min="13317" max="13317" width="34" style="164" customWidth="1"/>
    <col min="13318" max="13318" width="32" style="164" customWidth="1"/>
    <col min="13319" max="13319" width="0.7109375" style="164" customWidth="1"/>
    <col min="13320" max="13320" width="36.85546875" style="164" customWidth="1"/>
    <col min="13321" max="13321" width="16.28515625" style="164" customWidth="1"/>
    <col min="13322" max="13322" width="60" style="164" customWidth="1"/>
    <col min="13323" max="13323" width="35.5703125" style="164" customWidth="1"/>
    <col min="13324" max="13324" width="9.140625" style="164" customWidth="1"/>
    <col min="13325" max="13568" width="9.140625" style="164"/>
    <col min="13569" max="13570" width="56.28515625" style="164" customWidth="1"/>
    <col min="13571" max="13571" width="93.85546875" style="164" customWidth="1"/>
    <col min="13572" max="13572" width="14" style="164" customWidth="1"/>
    <col min="13573" max="13573" width="34" style="164" customWidth="1"/>
    <col min="13574" max="13574" width="32" style="164" customWidth="1"/>
    <col min="13575" max="13575" width="0.7109375" style="164" customWidth="1"/>
    <col min="13576" max="13576" width="36.85546875" style="164" customWidth="1"/>
    <col min="13577" max="13577" width="16.28515625" style="164" customWidth="1"/>
    <col min="13578" max="13578" width="60" style="164" customWidth="1"/>
    <col min="13579" max="13579" width="35.5703125" style="164" customWidth="1"/>
    <col min="13580" max="13580" width="9.140625" style="164" customWidth="1"/>
    <col min="13581" max="13824" width="9.140625" style="164"/>
    <col min="13825" max="13826" width="56.28515625" style="164" customWidth="1"/>
    <col min="13827" max="13827" width="93.85546875" style="164" customWidth="1"/>
    <col min="13828" max="13828" width="14" style="164" customWidth="1"/>
    <col min="13829" max="13829" width="34" style="164" customWidth="1"/>
    <col min="13830" max="13830" width="32" style="164" customWidth="1"/>
    <col min="13831" max="13831" width="0.7109375" style="164" customWidth="1"/>
    <col min="13832" max="13832" width="36.85546875" style="164" customWidth="1"/>
    <col min="13833" max="13833" width="16.28515625" style="164" customWidth="1"/>
    <col min="13834" max="13834" width="60" style="164" customWidth="1"/>
    <col min="13835" max="13835" width="35.5703125" style="164" customWidth="1"/>
    <col min="13836" max="13836" width="9.140625" style="164" customWidth="1"/>
    <col min="13837" max="14080" width="9.140625" style="164"/>
    <col min="14081" max="14082" width="56.28515625" style="164" customWidth="1"/>
    <col min="14083" max="14083" width="93.85546875" style="164" customWidth="1"/>
    <col min="14084" max="14084" width="14" style="164" customWidth="1"/>
    <col min="14085" max="14085" width="34" style="164" customWidth="1"/>
    <col min="14086" max="14086" width="32" style="164" customWidth="1"/>
    <col min="14087" max="14087" width="0.7109375" style="164" customWidth="1"/>
    <col min="14088" max="14088" width="36.85546875" style="164" customWidth="1"/>
    <col min="14089" max="14089" width="16.28515625" style="164" customWidth="1"/>
    <col min="14090" max="14090" width="60" style="164" customWidth="1"/>
    <col min="14091" max="14091" width="35.5703125" style="164" customWidth="1"/>
    <col min="14092" max="14092" width="9.140625" style="164" customWidth="1"/>
    <col min="14093" max="14336" width="9.140625" style="164"/>
    <col min="14337" max="14338" width="56.28515625" style="164" customWidth="1"/>
    <col min="14339" max="14339" width="93.85546875" style="164" customWidth="1"/>
    <col min="14340" max="14340" width="14" style="164" customWidth="1"/>
    <col min="14341" max="14341" width="34" style="164" customWidth="1"/>
    <col min="14342" max="14342" width="32" style="164" customWidth="1"/>
    <col min="14343" max="14343" width="0.7109375" style="164" customWidth="1"/>
    <col min="14344" max="14344" width="36.85546875" style="164" customWidth="1"/>
    <col min="14345" max="14345" width="16.28515625" style="164" customWidth="1"/>
    <col min="14346" max="14346" width="60" style="164" customWidth="1"/>
    <col min="14347" max="14347" width="35.5703125" style="164" customWidth="1"/>
    <col min="14348" max="14348" width="9.140625" style="164" customWidth="1"/>
    <col min="14349" max="14592" width="9.140625" style="164"/>
    <col min="14593" max="14594" width="56.28515625" style="164" customWidth="1"/>
    <col min="14595" max="14595" width="93.85546875" style="164" customWidth="1"/>
    <col min="14596" max="14596" width="14" style="164" customWidth="1"/>
    <col min="14597" max="14597" width="34" style="164" customWidth="1"/>
    <col min="14598" max="14598" width="32" style="164" customWidth="1"/>
    <col min="14599" max="14599" width="0.7109375" style="164" customWidth="1"/>
    <col min="14600" max="14600" width="36.85546875" style="164" customWidth="1"/>
    <col min="14601" max="14601" width="16.28515625" style="164" customWidth="1"/>
    <col min="14602" max="14602" width="60" style="164" customWidth="1"/>
    <col min="14603" max="14603" width="35.5703125" style="164" customWidth="1"/>
    <col min="14604" max="14604" width="9.140625" style="164" customWidth="1"/>
    <col min="14605" max="14848" width="9.140625" style="164"/>
    <col min="14849" max="14850" width="56.28515625" style="164" customWidth="1"/>
    <col min="14851" max="14851" width="93.85546875" style="164" customWidth="1"/>
    <col min="14852" max="14852" width="14" style="164" customWidth="1"/>
    <col min="14853" max="14853" width="34" style="164" customWidth="1"/>
    <col min="14854" max="14854" width="32" style="164" customWidth="1"/>
    <col min="14855" max="14855" width="0.7109375" style="164" customWidth="1"/>
    <col min="14856" max="14856" width="36.85546875" style="164" customWidth="1"/>
    <col min="14857" max="14857" width="16.28515625" style="164" customWidth="1"/>
    <col min="14858" max="14858" width="60" style="164" customWidth="1"/>
    <col min="14859" max="14859" width="35.5703125" style="164" customWidth="1"/>
    <col min="14860" max="14860" width="9.140625" style="164" customWidth="1"/>
    <col min="14861" max="15104" width="9.140625" style="164"/>
    <col min="15105" max="15106" width="56.28515625" style="164" customWidth="1"/>
    <col min="15107" max="15107" width="93.85546875" style="164" customWidth="1"/>
    <col min="15108" max="15108" width="14" style="164" customWidth="1"/>
    <col min="15109" max="15109" width="34" style="164" customWidth="1"/>
    <col min="15110" max="15110" width="32" style="164" customWidth="1"/>
    <col min="15111" max="15111" width="0.7109375" style="164" customWidth="1"/>
    <col min="15112" max="15112" width="36.85546875" style="164" customWidth="1"/>
    <col min="15113" max="15113" width="16.28515625" style="164" customWidth="1"/>
    <col min="15114" max="15114" width="60" style="164" customWidth="1"/>
    <col min="15115" max="15115" width="35.5703125" style="164" customWidth="1"/>
    <col min="15116" max="15116" width="9.140625" style="164" customWidth="1"/>
    <col min="15117" max="15360" width="9.140625" style="164"/>
    <col min="15361" max="15362" width="56.28515625" style="164" customWidth="1"/>
    <col min="15363" max="15363" width="93.85546875" style="164" customWidth="1"/>
    <col min="15364" max="15364" width="14" style="164" customWidth="1"/>
    <col min="15365" max="15365" width="34" style="164" customWidth="1"/>
    <col min="15366" max="15366" width="32" style="164" customWidth="1"/>
    <col min="15367" max="15367" width="0.7109375" style="164" customWidth="1"/>
    <col min="15368" max="15368" width="36.85546875" style="164" customWidth="1"/>
    <col min="15369" max="15369" width="16.28515625" style="164" customWidth="1"/>
    <col min="15370" max="15370" width="60" style="164" customWidth="1"/>
    <col min="15371" max="15371" width="35.5703125" style="164" customWidth="1"/>
    <col min="15372" max="15372" width="9.140625" style="164" customWidth="1"/>
    <col min="15373" max="15616" width="9.140625" style="164"/>
    <col min="15617" max="15618" width="56.28515625" style="164" customWidth="1"/>
    <col min="15619" max="15619" width="93.85546875" style="164" customWidth="1"/>
    <col min="15620" max="15620" width="14" style="164" customWidth="1"/>
    <col min="15621" max="15621" width="34" style="164" customWidth="1"/>
    <col min="15622" max="15622" width="32" style="164" customWidth="1"/>
    <col min="15623" max="15623" width="0.7109375" style="164" customWidth="1"/>
    <col min="15624" max="15624" width="36.85546875" style="164" customWidth="1"/>
    <col min="15625" max="15625" width="16.28515625" style="164" customWidth="1"/>
    <col min="15626" max="15626" width="60" style="164" customWidth="1"/>
    <col min="15627" max="15627" width="35.5703125" style="164" customWidth="1"/>
    <col min="15628" max="15628" width="9.140625" style="164" customWidth="1"/>
    <col min="15629" max="15872" width="9.140625" style="164"/>
    <col min="15873" max="15874" width="56.28515625" style="164" customWidth="1"/>
    <col min="15875" max="15875" width="93.85546875" style="164" customWidth="1"/>
    <col min="15876" max="15876" width="14" style="164" customWidth="1"/>
    <col min="15877" max="15877" width="34" style="164" customWidth="1"/>
    <col min="15878" max="15878" width="32" style="164" customWidth="1"/>
    <col min="15879" max="15879" width="0.7109375" style="164" customWidth="1"/>
    <col min="15880" max="15880" width="36.85546875" style="164" customWidth="1"/>
    <col min="15881" max="15881" width="16.28515625" style="164" customWidth="1"/>
    <col min="15882" max="15882" width="60" style="164" customWidth="1"/>
    <col min="15883" max="15883" width="35.5703125" style="164" customWidth="1"/>
    <col min="15884" max="15884" width="9.140625" style="164" customWidth="1"/>
    <col min="15885" max="16128" width="9.140625" style="164"/>
    <col min="16129" max="16130" width="56.28515625" style="164" customWidth="1"/>
    <col min="16131" max="16131" width="93.85546875" style="164" customWidth="1"/>
    <col min="16132" max="16132" width="14" style="164" customWidth="1"/>
    <col min="16133" max="16133" width="34" style="164" customWidth="1"/>
    <col min="16134" max="16134" width="32" style="164" customWidth="1"/>
    <col min="16135" max="16135" width="0.7109375" style="164" customWidth="1"/>
    <col min="16136" max="16136" width="36.85546875" style="164" customWidth="1"/>
    <col min="16137" max="16137" width="16.28515625" style="164" customWidth="1"/>
    <col min="16138" max="16138" width="60" style="164" customWidth="1"/>
    <col min="16139" max="16139" width="35.5703125" style="164" customWidth="1"/>
    <col min="16140" max="16140" width="9.140625" style="164" customWidth="1"/>
    <col min="16141" max="16384" width="9.140625" style="164"/>
  </cols>
  <sheetData>
    <row r="1" spans="1:9">
      <c r="A1" s="163"/>
      <c r="B1" s="163"/>
      <c r="D1" s="165"/>
      <c r="G1" s="166"/>
    </row>
    <row r="2" spans="1:9">
      <c r="A2" s="168" t="s">
        <v>60</v>
      </c>
      <c r="B2" s="168"/>
      <c r="C2" s="168"/>
      <c r="F2" s="168"/>
      <c r="G2" s="169"/>
    </row>
    <row r="3" spans="1:9">
      <c r="A3" s="168" t="s">
        <v>61</v>
      </c>
      <c r="B3" s="168"/>
      <c r="C3" s="168"/>
      <c r="F3" s="170"/>
      <c r="G3" s="169"/>
    </row>
    <row r="4" spans="1:9">
      <c r="F4" s="171"/>
      <c r="G4" s="172"/>
    </row>
    <row r="5" spans="1:9">
      <c r="A5" s="173" t="s">
        <v>62</v>
      </c>
      <c r="B5" s="173"/>
      <c r="C5" s="168"/>
      <c r="E5" s="164" t="s">
        <v>63</v>
      </c>
      <c r="F5" s="174"/>
    </row>
    <row r="6" spans="1:9">
      <c r="A6" s="175"/>
      <c r="B6" s="175"/>
      <c r="I6" s="176"/>
    </row>
    <row r="7" spans="1:9">
      <c r="A7" s="177"/>
      <c r="B7" s="177"/>
      <c r="I7" s="176"/>
    </row>
    <row r="8" spans="1:9">
      <c r="A8" s="178" t="s">
        <v>64</v>
      </c>
      <c r="B8" s="178"/>
      <c r="C8" s="178" t="s">
        <v>65</v>
      </c>
      <c r="D8" s="178" t="s">
        <v>66</v>
      </c>
      <c r="E8" s="178" t="s">
        <v>67</v>
      </c>
      <c r="F8" s="179" t="s">
        <v>68</v>
      </c>
      <c r="G8" s="172"/>
    </row>
    <row r="9" spans="1:9">
      <c r="A9" s="180" t="s">
        <v>69</v>
      </c>
      <c r="B9" s="180"/>
      <c r="C9" s="180"/>
      <c r="D9" s="180"/>
      <c r="E9" s="180"/>
      <c r="F9" s="180"/>
      <c r="G9" s="172"/>
    </row>
    <row r="10" spans="1:9" ht="117" customHeight="1">
      <c r="A10" s="181" t="s">
        <v>70</v>
      </c>
      <c r="B10" s="182" t="s">
        <v>71</v>
      </c>
      <c r="C10" s="183" t="s">
        <v>72</v>
      </c>
      <c r="D10" s="184">
        <v>2</v>
      </c>
      <c r="E10" s="185"/>
      <c r="F10" s="185">
        <f>E10*D10</f>
        <v>0</v>
      </c>
      <c r="G10" s="172"/>
    </row>
    <row r="11" spans="1:9" ht="114" customHeight="1">
      <c r="A11" s="181" t="s">
        <v>70</v>
      </c>
      <c r="B11" s="182" t="s">
        <v>71</v>
      </c>
      <c r="C11" s="186" t="s">
        <v>73</v>
      </c>
      <c r="D11" s="184">
        <v>2</v>
      </c>
      <c r="E11" s="185"/>
      <c r="F11" s="185">
        <f t="shared" ref="F11:F74" si="0">E11*D11</f>
        <v>0</v>
      </c>
      <c r="G11" s="172"/>
    </row>
    <row r="12" spans="1:9" ht="42">
      <c r="A12" s="181" t="s">
        <v>74</v>
      </c>
      <c r="B12" s="182" t="s">
        <v>71</v>
      </c>
      <c r="C12" s="183" t="s">
        <v>75</v>
      </c>
      <c r="D12" s="184">
        <v>4</v>
      </c>
      <c r="E12" s="185"/>
      <c r="F12" s="185">
        <f t="shared" si="0"/>
        <v>0</v>
      </c>
      <c r="G12" s="172"/>
    </row>
    <row r="13" spans="1:9" ht="80.25" customHeight="1">
      <c r="A13" s="181" t="s">
        <v>76</v>
      </c>
      <c r="B13" s="182" t="s">
        <v>71</v>
      </c>
      <c r="C13" s="183" t="s">
        <v>77</v>
      </c>
      <c r="D13" s="184">
        <v>2</v>
      </c>
      <c r="E13" s="185"/>
      <c r="F13" s="185">
        <f t="shared" si="0"/>
        <v>0</v>
      </c>
      <c r="G13" s="172"/>
    </row>
    <row r="14" spans="1:9" ht="236.25" customHeight="1">
      <c r="A14" s="181" t="s">
        <v>78</v>
      </c>
      <c r="B14" s="182" t="s">
        <v>71</v>
      </c>
      <c r="C14" s="183" t="s">
        <v>79</v>
      </c>
      <c r="D14" s="184">
        <v>3</v>
      </c>
      <c r="E14" s="185"/>
      <c r="F14" s="185">
        <f t="shared" si="0"/>
        <v>0</v>
      </c>
      <c r="G14" s="172"/>
    </row>
    <row r="15" spans="1:9" ht="42">
      <c r="A15" s="187" t="s">
        <v>80</v>
      </c>
      <c r="B15" s="182" t="s">
        <v>71</v>
      </c>
      <c r="C15" s="187" t="s">
        <v>81</v>
      </c>
      <c r="D15" s="188">
        <v>2</v>
      </c>
      <c r="E15" s="189"/>
      <c r="F15" s="190">
        <f t="shared" si="0"/>
        <v>0</v>
      </c>
      <c r="G15" s="172"/>
    </row>
    <row r="16" spans="1:9" ht="96.75" customHeight="1">
      <c r="A16" s="187" t="s">
        <v>82</v>
      </c>
      <c r="B16" s="182" t="s">
        <v>71</v>
      </c>
      <c r="C16" s="191" t="s">
        <v>83</v>
      </c>
      <c r="D16" s="188">
        <v>2</v>
      </c>
      <c r="E16" s="189"/>
      <c r="F16" s="190">
        <f t="shared" si="0"/>
        <v>0</v>
      </c>
      <c r="G16" s="172"/>
    </row>
    <row r="17" spans="1:7" ht="42">
      <c r="A17" s="187" t="s">
        <v>84</v>
      </c>
      <c r="B17" s="182" t="s">
        <v>71</v>
      </c>
      <c r="C17" s="187" t="s">
        <v>85</v>
      </c>
      <c r="D17" s="188">
        <v>2</v>
      </c>
      <c r="E17" s="189"/>
      <c r="F17" s="190">
        <f t="shared" si="0"/>
        <v>0</v>
      </c>
      <c r="G17" s="172"/>
    </row>
    <row r="18" spans="1:7" ht="237.75" customHeight="1">
      <c r="A18" s="187" t="s">
        <v>86</v>
      </c>
      <c r="B18" s="182" t="s">
        <v>71</v>
      </c>
      <c r="C18" s="183" t="s">
        <v>87</v>
      </c>
      <c r="D18" s="188">
        <v>1</v>
      </c>
      <c r="E18" s="189"/>
      <c r="F18" s="190">
        <f t="shared" si="0"/>
        <v>0</v>
      </c>
      <c r="G18" s="172"/>
    </row>
    <row r="19" spans="1:7" ht="51" customHeight="1">
      <c r="A19" s="187" t="s">
        <v>88</v>
      </c>
      <c r="B19" s="182" t="s">
        <v>71</v>
      </c>
      <c r="C19" s="187" t="s">
        <v>89</v>
      </c>
      <c r="D19" s="188">
        <v>5</v>
      </c>
      <c r="E19" s="189"/>
      <c r="F19" s="190">
        <f t="shared" si="0"/>
        <v>0</v>
      </c>
      <c r="G19" s="172"/>
    </row>
    <row r="20" spans="1:7" ht="99.75" customHeight="1">
      <c r="A20" s="187" t="s">
        <v>90</v>
      </c>
      <c r="B20" s="182" t="s">
        <v>71</v>
      </c>
      <c r="C20" s="191" t="s">
        <v>91</v>
      </c>
      <c r="D20" s="188">
        <v>1</v>
      </c>
      <c r="E20" s="190"/>
      <c r="F20" s="190">
        <f t="shared" si="0"/>
        <v>0</v>
      </c>
      <c r="G20" s="172"/>
    </row>
    <row r="21" spans="1:7" ht="39.75" customHeight="1">
      <c r="A21" s="187" t="s">
        <v>92</v>
      </c>
      <c r="B21" s="182" t="s">
        <v>71</v>
      </c>
      <c r="C21" s="191" t="s">
        <v>93</v>
      </c>
      <c r="D21" s="188">
        <v>1</v>
      </c>
      <c r="E21" s="190"/>
      <c r="F21" s="190">
        <f t="shared" si="0"/>
        <v>0</v>
      </c>
      <c r="G21" s="172"/>
    </row>
    <row r="22" spans="1:7" ht="51.75" customHeight="1">
      <c r="A22" s="187" t="s">
        <v>94</v>
      </c>
      <c r="B22" s="182" t="s">
        <v>71</v>
      </c>
      <c r="C22" s="191" t="s">
        <v>95</v>
      </c>
      <c r="D22" s="188">
        <v>1</v>
      </c>
      <c r="E22" s="190"/>
      <c r="F22" s="190">
        <f t="shared" si="0"/>
        <v>0</v>
      </c>
      <c r="G22" s="172"/>
    </row>
    <row r="23" spans="1:7" ht="45.75" customHeight="1">
      <c r="A23" s="187" t="s">
        <v>96</v>
      </c>
      <c r="B23" s="182" t="s">
        <v>71</v>
      </c>
      <c r="C23" s="187" t="s">
        <v>97</v>
      </c>
      <c r="D23" s="188">
        <v>1</v>
      </c>
      <c r="E23" s="190"/>
      <c r="F23" s="190">
        <f t="shared" si="0"/>
        <v>0</v>
      </c>
      <c r="G23" s="172"/>
    </row>
    <row r="24" spans="1:7" ht="42">
      <c r="A24" s="187" t="s">
        <v>98</v>
      </c>
      <c r="B24" s="182" t="s">
        <v>71</v>
      </c>
      <c r="C24" s="188" t="s">
        <v>99</v>
      </c>
      <c r="D24" s="188">
        <v>1</v>
      </c>
      <c r="E24" s="190"/>
      <c r="F24" s="190">
        <f t="shared" si="0"/>
        <v>0</v>
      </c>
      <c r="G24" s="172"/>
    </row>
    <row r="25" spans="1:7" ht="77.25" customHeight="1">
      <c r="A25" s="183" t="s">
        <v>100</v>
      </c>
      <c r="B25" s="182" t="s">
        <v>71</v>
      </c>
      <c r="C25" s="187" t="s">
        <v>101</v>
      </c>
      <c r="D25" s="188">
        <v>1</v>
      </c>
      <c r="E25" s="190"/>
      <c r="F25" s="190">
        <f t="shared" si="0"/>
        <v>0</v>
      </c>
      <c r="G25" s="172"/>
    </row>
    <row r="26" spans="1:7" ht="70.5" customHeight="1">
      <c r="A26" s="183" t="s">
        <v>102</v>
      </c>
      <c r="B26" s="182" t="s">
        <v>71</v>
      </c>
      <c r="C26" s="187" t="s">
        <v>103</v>
      </c>
      <c r="D26" s="188">
        <v>2</v>
      </c>
      <c r="E26" s="190"/>
      <c r="F26" s="190">
        <f t="shared" si="0"/>
        <v>0</v>
      </c>
      <c r="G26" s="172"/>
    </row>
    <row r="27" spans="1:7" ht="102" customHeight="1">
      <c r="A27" s="183" t="s">
        <v>104</v>
      </c>
      <c r="B27" s="182" t="s">
        <v>71</v>
      </c>
      <c r="C27" s="191" t="s">
        <v>105</v>
      </c>
      <c r="D27" s="188">
        <v>1</v>
      </c>
      <c r="E27" s="190"/>
      <c r="F27" s="190">
        <f t="shared" si="0"/>
        <v>0</v>
      </c>
      <c r="G27" s="172"/>
    </row>
    <row r="28" spans="1:7" ht="42">
      <c r="A28" s="183" t="s">
        <v>106</v>
      </c>
      <c r="B28" s="182" t="s">
        <v>71</v>
      </c>
      <c r="C28" s="187" t="s">
        <v>107</v>
      </c>
      <c r="D28" s="188">
        <v>1</v>
      </c>
      <c r="E28" s="190"/>
      <c r="F28" s="190">
        <f t="shared" si="0"/>
        <v>0</v>
      </c>
      <c r="G28" s="172"/>
    </row>
    <row r="29" spans="1:7" ht="91.5" customHeight="1">
      <c r="A29" s="187" t="s">
        <v>108</v>
      </c>
      <c r="B29" s="182" t="s">
        <v>71</v>
      </c>
      <c r="C29" s="192" t="s">
        <v>109</v>
      </c>
      <c r="D29" s="184">
        <v>2</v>
      </c>
      <c r="E29" s="190"/>
      <c r="F29" s="190">
        <f t="shared" si="0"/>
        <v>0</v>
      </c>
      <c r="G29" s="172"/>
    </row>
    <row r="30" spans="1:7" ht="42">
      <c r="A30" s="187" t="s">
        <v>110</v>
      </c>
      <c r="B30" s="182" t="s">
        <v>71</v>
      </c>
      <c r="C30" s="187" t="s">
        <v>111</v>
      </c>
      <c r="D30" s="188">
        <v>2</v>
      </c>
      <c r="E30" s="190"/>
      <c r="F30" s="190">
        <f t="shared" si="0"/>
        <v>0</v>
      </c>
      <c r="G30" s="172"/>
    </row>
    <row r="31" spans="1:7" ht="51" customHeight="1">
      <c r="A31" s="188" t="s">
        <v>112</v>
      </c>
      <c r="B31" s="182" t="s">
        <v>71</v>
      </c>
      <c r="C31" s="187" t="s">
        <v>113</v>
      </c>
      <c r="D31" s="188">
        <v>6</v>
      </c>
      <c r="E31" s="190"/>
      <c r="F31" s="190">
        <f t="shared" si="0"/>
        <v>0</v>
      </c>
      <c r="G31" s="172"/>
    </row>
    <row r="32" spans="1:7" ht="237" customHeight="1">
      <c r="A32" s="187" t="s">
        <v>114</v>
      </c>
      <c r="B32" s="182" t="s">
        <v>71</v>
      </c>
      <c r="C32" s="187" t="s">
        <v>115</v>
      </c>
      <c r="D32" s="184">
        <v>4</v>
      </c>
      <c r="E32" s="190"/>
      <c r="F32" s="190">
        <f t="shared" si="0"/>
        <v>0</v>
      </c>
      <c r="G32" s="172"/>
    </row>
    <row r="33" spans="1:7" ht="51" customHeight="1">
      <c r="A33" s="187" t="s">
        <v>116</v>
      </c>
      <c r="B33" s="182" t="s">
        <v>71</v>
      </c>
      <c r="C33" s="187" t="s">
        <v>117</v>
      </c>
      <c r="D33" s="188">
        <v>6</v>
      </c>
      <c r="E33" s="189"/>
      <c r="F33" s="190">
        <f t="shared" si="0"/>
        <v>0</v>
      </c>
      <c r="G33" s="172"/>
    </row>
    <row r="34" spans="1:7" ht="90.75" customHeight="1">
      <c r="A34" s="183" t="s">
        <v>118</v>
      </c>
      <c r="B34" s="182" t="s">
        <v>71</v>
      </c>
      <c r="C34" s="183" t="s">
        <v>119</v>
      </c>
      <c r="D34" s="184">
        <v>5</v>
      </c>
      <c r="E34" s="193"/>
      <c r="F34" s="185">
        <f t="shared" si="0"/>
        <v>0</v>
      </c>
      <c r="G34" s="172"/>
    </row>
    <row r="35" spans="1:7" ht="87.75" customHeight="1">
      <c r="A35" s="183" t="s">
        <v>120</v>
      </c>
      <c r="B35" s="182" t="s">
        <v>71</v>
      </c>
      <c r="C35" s="183" t="s">
        <v>121</v>
      </c>
      <c r="D35" s="184">
        <v>5</v>
      </c>
      <c r="E35" s="193"/>
      <c r="F35" s="185">
        <f t="shared" si="0"/>
        <v>0</v>
      </c>
      <c r="G35" s="172"/>
    </row>
    <row r="36" spans="1:7" ht="54.75" customHeight="1">
      <c r="A36" s="183" t="s">
        <v>122</v>
      </c>
      <c r="B36" s="182" t="s">
        <v>71</v>
      </c>
      <c r="C36" s="183" t="s">
        <v>123</v>
      </c>
      <c r="D36" s="184">
        <v>5</v>
      </c>
      <c r="E36" s="193"/>
      <c r="F36" s="185">
        <f t="shared" si="0"/>
        <v>0</v>
      </c>
      <c r="G36" s="172"/>
    </row>
    <row r="37" spans="1:7" ht="42">
      <c r="A37" s="183" t="s">
        <v>124</v>
      </c>
      <c r="B37" s="182" t="s">
        <v>71</v>
      </c>
      <c r="C37" s="183" t="s">
        <v>125</v>
      </c>
      <c r="D37" s="184">
        <v>4</v>
      </c>
      <c r="E37" s="193"/>
      <c r="F37" s="185">
        <f t="shared" si="0"/>
        <v>0</v>
      </c>
      <c r="G37" s="172"/>
    </row>
    <row r="38" spans="1:7" ht="55.5" customHeight="1">
      <c r="A38" s="183" t="s">
        <v>126</v>
      </c>
      <c r="B38" s="182" t="s">
        <v>71</v>
      </c>
      <c r="C38" s="183" t="s">
        <v>127</v>
      </c>
      <c r="D38" s="184">
        <v>2</v>
      </c>
      <c r="E38" s="193"/>
      <c r="F38" s="185">
        <f t="shared" si="0"/>
        <v>0</v>
      </c>
      <c r="G38" s="172"/>
    </row>
    <row r="39" spans="1:7" ht="42">
      <c r="A39" s="187" t="s">
        <v>128</v>
      </c>
      <c r="B39" s="182" t="s">
        <v>71</v>
      </c>
      <c r="C39" s="191" t="s">
        <v>129</v>
      </c>
      <c r="D39" s="188">
        <v>2</v>
      </c>
      <c r="E39" s="190"/>
      <c r="F39" s="190">
        <f t="shared" si="0"/>
        <v>0</v>
      </c>
      <c r="G39" s="172"/>
    </row>
    <row r="40" spans="1:7" ht="42">
      <c r="A40" s="187" t="s">
        <v>130</v>
      </c>
      <c r="B40" s="182" t="s">
        <v>71</v>
      </c>
      <c r="C40" s="191" t="s">
        <v>131</v>
      </c>
      <c r="D40" s="188">
        <v>8</v>
      </c>
      <c r="E40" s="190"/>
      <c r="F40" s="190">
        <f t="shared" si="0"/>
        <v>0</v>
      </c>
      <c r="G40" s="172"/>
    </row>
    <row r="41" spans="1:7" ht="199.5" customHeight="1">
      <c r="A41" s="187" t="s">
        <v>132</v>
      </c>
      <c r="B41" s="182" t="s">
        <v>71</v>
      </c>
      <c r="C41" s="191" t="s">
        <v>133</v>
      </c>
      <c r="D41" s="188">
        <v>1</v>
      </c>
      <c r="E41" s="190"/>
      <c r="F41" s="190">
        <f t="shared" si="0"/>
        <v>0</v>
      </c>
      <c r="G41" s="172"/>
    </row>
    <row r="42" spans="1:7" ht="348" customHeight="1">
      <c r="A42" s="187" t="s">
        <v>134</v>
      </c>
      <c r="B42" s="182" t="s">
        <v>71</v>
      </c>
      <c r="C42" s="192" t="s">
        <v>135</v>
      </c>
      <c r="D42" s="188">
        <v>2</v>
      </c>
      <c r="E42" s="190"/>
      <c r="F42" s="190">
        <f t="shared" si="0"/>
        <v>0</v>
      </c>
      <c r="G42" s="172"/>
    </row>
    <row r="43" spans="1:7" ht="172.5" customHeight="1">
      <c r="A43" s="183" t="s">
        <v>136</v>
      </c>
      <c r="B43" s="182" t="s">
        <v>71</v>
      </c>
      <c r="C43" s="194" t="s">
        <v>137</v>
      </c>
      <c r="D43" s="184">
        <v>1</v>
      </c>
      <c r="E43" s="185"/>
      <c r="F43" s="185">
        <f t="shared" si="0"/>
        <v>0</v>
      </c>
      <c r="G43" s="172"/>
    </row>
    <row r="44" spans="1:7" ht="51" customHeight="1">
      <c r="A44" s="187" t="s">
        <v>138</v>
      </c>
      <c r="B44" s="182" t="s">
        <v>71</v>
      </c>
      <c r="C44" s="191" t="s">
        <v>139</v>
      </c>
      <c r="D44" s="188">
        <v>1</v>
      </c>
      <c r="E44" s="190"/>
      <c r="F44" s="190">
        <f t="shared" si="0"/>
        <v>0</v>
      </c>
      <c r="G44" s="172"/>
    </row>
    <row r="45" spans="1:7" ht="42">
      <c r="A45" s="187" t="s">
        <v>140</v>
      </c>
      <c r="B45" s="182" t="s">
        <v>71</v>
      </c>
      <c r="C45" s="191" t="s">
        <v>141</v>
      </c>
      <c r="D45" s="188">
        <v>2</v>
      </c>
      <c r="E45" s="185"/>
      <c r="F45" s="190">
        <f t="shared" si="0"/>
        <v>0</v>
      </c>
      <c r="G45" s="172"/>
    </row>
    <row r="46" spans="1:7" ht="42">
      <c r="A46" s="187" t="s">
        <v>142</v>
      </c>
      <c r="B46" s="182" t="s">
        <v>71</v>
      </c>
      <c r="C46" s="187" t="s">
        <v>142</v>
      </c>
      <c r="D46" s="188">
        <v>1</v>
      </c>
      <c r="E46" s="190"/>
      <c r="F46" s="190">
        <f t="shared" si="0"/>
        <v>0</v>
      </c>
      <c r="G46" s="172"/>
    </row>
    <row r="47" spans="1:7">
      <c r="A47" s="195" t="s">
        <v>143</v>
      </c>
      <c r="B47" s="196"/>
      <c r="C47" s="197"/>
      <c r="D47" s="197"/>
      <c r="E47" s="198"/>
      <c r="F47" s="198"/>
      <c r="G47" s="172"/>
    </row>
    <row r="48" spans="1:7" ht="40.5" customHeight="1">
      <c r="A48" s="187" t="s">
        <v>144</v>
      </c>
      <c r="B48" s="182" t="s">
        <v>71</v>
      </c>
      <c r="C48" s="187" t="s">
        <v>145</v>
      </c>
      <c r="D48" s="188">
        <v>12</v>
      </c>
      <c r="E48" s="190"/>
      <c r="F48" s="190">
        <f t="shared" si="0"/>
        <v>0</v>
      </c>
      <c r="G48" s="172"/>
    </row>
    <row r="49" spans="1:7" ht="35.25" customHeight="1">
      <c r="A49" s="187" t="s">
        <v>146</v>
      </c>
      <c r="B49" s="182" t="s">
        <v>71</v>
      </c>
      <c r="C49" s="187" t="s">
        <v>147</v>
      </c>
      <c r="D49" s="188">
        <v>1</v>
      </c>
      <c r="E49" s="190"/>
      <c r="F49" s="190">
        <f t="shared" si="0"/>
        <v>0</v>
      </c>
      <c r="G49" s="172"/>
    </row>
    <row r="50" spans="1:7" ht="238.5" customHeight="1">
      <c r="A50" s="187" t="s">
        <v>148</v>
      </c>
      <c r="B50" s="182" t="s">
        <v>71</v>
      </c>
      <c r="C50" s="183" t="s">
        <v>149</v>
      </c>
      <c r="D50" s="188">
        <v>1</v>
      </c>
      <c r="E50" s="190"/>
      <c r="F50" s="190">
        <f t="shared" si="0"/>
        <v>0</v>
      </c>
      <c r="G50" s="172"/>
    </row>
    <row r="51" spans="1:7" ht="42">
      <c r="A51" s="187" t="s">
        <v>150</v>
      </c>
      <c r="B51" s="182" t="s">
        <v>71</v>
      </c>
      <c r="C51" s="187" t="s">
        <v>151</v>
      </c>
      <c r="D51" s="188">
        <v>1</v>
      </c>
      <c r="E51" s="190"/>
      <c r="F51" s="190">
        <f t="shared" si="0"/>
        <v>0</v>
      </c>
      <c r="G51" s="172"/>
    </row>
    <row r="52" spans="1:7">
      <c r="A52" s="195" t="s">
        <v>152</v>
      </c>
      <c r="B52" s="196"/>
      <c r="C52" s="197"/>
      <c r="D52" s="197"/>
      <c r="E52" s="198"/>
      <c r="F52" s="198"/>
      <c r="G52" s="172"/>
    </row>
    <row r="53" spans="1:7" ht="137.25" customHeight="1">
      <c r="A53" s="187" t="s">
        <v>153</v>
      </c>
      <c r="B53" s="182" t="s">
        <v>71</v>
      </c>
      <c r="C53" s="192" t="s">
        <v>154</v>
      </c>
      <c r="D53" s="188">
        <v>6</v>
      </c>
      <c r="E53" s="190"/>
      <c r="F53" s="190">
        <f t="shared" si="0"/>
        <v>0</v>
      </c>
      <c r="G53" s="172"/>
    </row>
    <row r="54" spans="1:7" ht="100.5" customHeight="1">
      <c r="A54" s="187" t="s">
        <v>155</v>
      </c>
      <c r="B54" s="182" t="s">
        <v>71</v>
      </c>
      <c r="C54" s="187" t="s">
        <v>156</v>
      </c>
      <c r="D54" s="188">
        <v>1</v>
      </c>
      <c r="E54" s="185"/>
      <c r="F54" s="190">
        <f t="shared" si="0"/>
        <v>0</v>
      </c>
      <c r="G54" s="172"/>
    </row>
    <row r="55" spans="1:7">
      <c r="A55" s="199" t="s">
        <v>157</v>
      </c>
      <c r="B55" s="196"/>
      <c r="C55" s="197"/>
      <c r="D55" s="197"/>
      <c r="E55" s="424"/>
      <c r="F55" s="198"/>
    </row>
    <row r="56" spans="1:7" ht="96.75" customHeight="1">
      <c r="A56" s="188" t="s">
        <v>158</v>
      </c>
      <c r="B56" s="182" t="s">
        <v>71</v>
      </c>
      <c r="C56" s="200" t="s">
        <v>159</v>
      </c>
      <c r="D56" s="188">
        <v>1</v>
      </c>
      <c r="E56" s="185"/>
      <c r="F56" s="190">
        <f t="shared" si="0"/>
        <v>0</v>
      </c>
    </row>
    <row r="57" spans="1:7" ht="31.5" customHeight="1">
      <c r="A57" s="188" t="s">
        <v>160</v>
      </c>
      <c r="B57" s="182" t="s">
        <v>71</v>
      </c>
      <c r="C57" s="187" t="s">
        <v>161</v>
      </c>
      <c r="D57" s="188">
        <v>1</v>
      </c>
      <c r="E57" s="185"/>
      <c r="F57" s="190">
        <f t="shared" si="0"/>
        <v>0</v>
      </c>
    </row>
    <row r="58" spans="1:7" ht="30" customHeight="1">
      <c r="A58" s="188" t="s">
        <v>162</v>
      </c>
      <c r="B58" s="182" t="s">
        <v>71</v>
      </c>
      <c r="C58" s="187" t="s">
        <v>163</v>
      </c>
      <c r="D58" s="188">
        <v>1</v>
      </c>
      <c r="E58" s="185"/>
      <c r="F58" s="190">
        <f t="shared" si="0"/>
        <v>0</v>
      </c>
    </row>
    <row r="59" spans="1:7" ht="42">
      <c r="A59" s="188" t="s">
        <v>164</v>
      </c>
      <c r="B59" s="182" t="s">
        <v>71</v>
      </c>
      <c r="C59" s="187" t="s">
        <v>165</v>
      </c>
      <c r="D59" s="188">
        <v>1</v>
      </c>
      <c r="E59" s="185"/>
      <c r="F59" s="190">
        <f t="shared" si="0"/>
        <v>0</v>
      </c>
    </row>
    <row r="60" spans="1:7" ht="31.5" customHeight="1">
      <c r="A60" s="188" t="s">
        <v>166</v>
      </c>
      <c r="B60" s="182" t="s">
        <v>71</v>
      </c>
      <c r="C60" s="187" t="s">
        <v>167</v>
      </c>
      <c r="D60" s="188">
        <v>2</v>
      </c>
      <c r="E60" s="185"/>
      <c r="F60" s="190">
        <f t="shared" si="0"/>
        <v>0</v>
      </c>
    </row>
    <row r="61" spans="1:7" ht="73.5" customHeight="1">
      <c r="A61" s="188" t="s">
        <v>168</v>
      </c>
      <c r="B61" s="182" t="s">
        <v>71</v>
      </c>
      <c r="C61" s="187" t="s">
        <v>169</v>
      </c>
      <c r="D61" s="188">
        <v>1</v>
      </c>
      <c r="E61" s="185"/>
      <c r="F61" s="190">
        <f t="shared" si="0"/>
        <v>0</v>
      </c>
    </row>
    <row r="62" spans="1:7" ht="93" customHeight="1">
      <c r="A62" s="188" t="s">
        <v>170</v>
      </c>
      <c r="B62" s="182" t="s">
        <v>71</v>
      </c>
      <c r="C62" s="187" t="s">
        <v>171</v>
      </c>
      <c r="D62" s="188">
        <v>2</v>
      </c>
      <c r="E62" s="190"/>
      <c r="F62" s="190">
        <f t="shared" si="0"/>
        <v>0</v>
      </c>
    </row>
    <row r="63" spans="1:7" ht="57" customHeight="1">
      <c r="A63" s="188" t="s">
        <v>172</v>
      </c>
      <c r="B63" s="182" t="s">
        <v>71</v>
      </c>
      <c r="C63" s="187" t="s">
        <v>173</v>
      </c>
      <c r="D63" s="188">
        <v>2</v>
      </c>
      <c r="E63" s="190"/>
      <c r="F63" s="190">
        <f t="shared" si="0"/>
        <v>0</v>
      </c>
    </row>
    <row r="64" spans="1:7">
      <c r="A64" s="199" t="s">
        <v>174</v>
      </c>
      <c r="B64" s="196"/>
      <c r="C64" s="201"/>
      <c r="D64" s="197"/>
      <c r="E64" s="425"/>
      <c r="F64" s="198"/>
    </row>
    <row r="65" spans="1:6" ht="120" customHeight="1">
      <c r="A65" s="187" t="s">
        <v>175</v>
      </c>
      <c r="B65" s="182" t="s">
        <v>71</v>
      </c>
      <c r="C65" s="202" t="s">
        <v>176</v>
      </c>
      <c r="D65" s="188">
        <v>1</v>
      </c>
      <c r="E65" s="426"/>
      <c r="F65" s="190">
        <f t="shared" si="0"/>
        <v>0</v>
      </c>
    </row>
    <row r="66" spans="1:6" ht="118.5" customHeight="1">
      <c r="A66" s="188" t="s">
        <v>177</v>
      </c>
      <c r="B66" s="182" t="s">
        <v>71</v>
      </c>
      <c r="C66" s="187" t="s">
        <v>178</v>
      </c>
      <c r="D66" s="188">
        <v>1</v>
      </c>
      <c r="E66" s="426"/>
      <c r="F66" s="190">
        <f t="shared" si="0"/>
        <v>0</v>
      </c>
    </row>
    <row r="67" spans="1:6">
      <c r="A67" s="199" t="s">
        <v>179</v>
      </c>
      <c r="B67" s="196"/>
      <c r="C67" s="197"/>
      <c r="D67" s="197"/>
      <c r="E67" s="198"/>
      <c r="F67" s="198"/>
    </row>
    <row r="68" spans="1:6" ht="42">
      <c r="A68" s="188" t="s">
        <v>180</v>
      </c>
      <c r="B68" s="182" t="s">
        <v>71</v>
      </c>
      <c r="C68" s="188" t="s">
        <v>181</v>
      </c>
      <c r="D68" s="204">
        <v>800</v>
      </c>
      <c r="E68" s="427"/>
      <c r="F68" s="190">
        <f t="shared" si="0"/>
        <v>0</v>
      </c>
    </row>
    <row r="69" spans="1:6" ht="42">
      <c r="A69" s="188" t="s">
        <v>180</v>
      </c>
      <c r="B69" s="182" t="s">
        <v>71</v>
      </c>
      <c r="C69" s="188" t="s">
        <v>182</v>
      </c>
      <c r="D69" s="204">
        <v>700</v>
      </c>
      <c r="E69" s="427"/>
      <c r="F69" s="190">
        <f t="shared" si="0"/>
        <v>0</v>
      </c>
    </row>
    <row r="70" spans="1:6" ht="42">
      <c r="A70" s="188" t="s">
        <v>183</v>
      </c>
      <c r="B70" s="182" t="s">
        <v>71</v>
      </c>
      <c r="C70" s="188" t="s">
        <v>184</v>
      </c>
      <c r="D70" s="204">
        <v>200</v>
      </c>
      <c r="E70" s="427"/>
      <c r="F70" s="190">
        <f t="shared" si="0"/>
        <v>0</v>
      </c>
    </row>
    <row r="71" spans="1:6" ht="42">
      <c r="A71" s="188" t="s">
        <v>185</v>
      </c>
      <c r="B71" s="182" t="s">
        <v>71</v>
      </c>
      <c r="C71" s="188" t="s">
        <v>186</v>
      </c>
      <c r="D71" s="204">
        <v>1100</v>
      </c>
      <c r="E71" s="427"/>
      <c r="F71" s="190">
        <f t="shared" si="0"/>
        <v>0</v>
      </c>
    </row>
    <row r="72" spans="1:6" ht="42">
      <c r="A72" s="188" t="s">
        <v>187</v>
      </c>
      <c r="B72" s="182" t="s">
        <v>71</v>
      </c>
      <c r="C72" s="188" t="s">
        <v>188</v>
      </c>
      <c r="D72" s="204">
        <v>100</v>
      </c>
      <c r="E72" s="427"/>
      <c r="F72" s="190">
        <f t="shared" si="0"/>
        <v>0</v>
      </c>
    </row>
    <row r="73" spans="1:6">
      <c r="A73" s="199" t="s">
        <v>189</v>
      </c>
      <c r="B73" s="196"/>
      <c r="C73" s="197"/>
      <c r="D73" s="197"/>
      <c r="E73" s="428"/>
      <c r="F73" s="198"/>
    </row>
    <row r="74" spans="1:6">
      <c r="A74" s="188" t="s">
        <v>190</v>
      </c>
      <c r="B74" s="182"/>
      <c r="C74" s="188" t="s">
        <v>190</v>
      </c>
      <c r="D74" s="188">
        <v>1</v>
      </c>
      <c r="E74" s="426"/>
      <c r="F74" s="190">
        <f t="shared" si="0"/>
        <v>0</v>
      </c>
    </row>
    <row r="75" spans="1:6">
      <c r="A75" s="188" t="s">
        <v>191</v>
      </c>
      <c r="B75" s="182"/>
      <c r="C75" s="188" t="s">
        <v>191</v>
      </c>
      <c r="D75" s="188">
        <v>1</v>
      </c>
      <c r="E75" s="426"/>
      <c r="F75" s="190">
        <f>E75*D75</f>
        <v>0</v>
      </c>
    </row>
    <row r="76" spans="1:6">
      <c r="A76" s="188" t="s">
        <v>192</v>
      </c>
      <c r="B76" s="182"/>
      <c r="C76" s="188" t="s">
        <v>193</v>
      </c>
      <c r="D76" s="188">
        <v>1</v>
      </c>
      <c r="E76" s="426"/>
      <c r="F76" s="190">
        <f>E76*D76</f>
        <v>0</v>
      </c>
    </row>
    <row r="77" spans="1:6">
      <c r="A77" s="188" t="s">
        <v>194</v>
      </c>
      <c r="B77" s="182"/>
      <c r="C77" s="188" t="s">
        <v>194</v>
      </c>
      <c r="D77" s="188">
        <v>1</v>
      </c>
      <c r="E77" s="426"/>
      <c r="F77" s="190">
        <f>E77*D77</f>
        <v>0</v>
      </c>
    </row>
    <row r="78" spans="1:6">
      <c r="A78" s="205" t="s">
        <v>195</v>
      </c>
      <c r="B78" s="182"/>
      <c r="C78" s="187" t="s">
        <v>196</v>
      </c>
      <c r="D78" s="188">
        <v>1</v>
      </c>
      <c r="E78" s="426"/>
      <c r="F78" s="190">
        <f>E78*D78</f>
        <v>0</v>
      </c>
    </row>
    <row r="79" spans="1:6">
      <c r="A79" s="204"/>
      <c r="B79" s="182"/>
      <c r="C79" s="187"/>
      <c r="D79" s="184"/>
      <c r="E79" s="203"/>
      <c r="F79" s="190"/>
    </row>
    <row r="80" spans="1:6">
      <c r="A80" s="206"/>
      <c r="B80" s="207"/>
      <c r="E80" s="208" t="s">
        <v>197</v>
      </c>
      <c r="F80" s="209">
        <f>SUM(F10:F79)</f>
        <v>0</v>
      </c>
    </row>
    <row r="81" spans="1:12">
      <c r="E81" s="210" t="s">
        <v>198</v>
      </c>
      <c r="F81" s="211">
        <f>F80*0.21</f>
        <v>0</v>
      </c>
    </row>
    <row r="82" spans="1:12">
      <c r="E82" s="210" t="s">
        <v>199</v>
      </c>
      <c r="F82" s="211">
        <f>F80*1.21</f>
        <v>0</v>
      </c>
    </row>
    <row r="83" spans="1:12">
      <c r="C83" s="207"/>
      <c r="D83" s="207"/>
      <c r="E83" s="207"/>
      <c r="F83" s="207"/>
    </row>
    <row r="84" spans="1:12">
      <c r="A84" s="207"/>
      <c r="B84" s="207"/>
    </row>
    <row r="85" spans="1:12">
      <c r="A85" s="212"/>
      <c r="B85" s="212"/>
    </row>
    <row r="86" spans="1:12">
      <c r="A86" s="176"/>
      <c r="B86" s="176"/>
      <c r="J86" s="213"/>
      <c r="K86" s="213"/>
      <c r="L86" s="213"/>
    </row>
    <row r="87" spans="1:12">
      <c r="A87" s="176"/>
      <c r="B87" s="176"/>
      <c r="J87" s="213"/>
      <c r="K87" s="213"/>
      <c r="L87" s="213"/>
    </row>
    <row r="88" spans="1:12">
      <c r="A88" s="176"/>
      <c r="B88" s="176"/>
      <c r="J88" s="213"/>
      <c r="K88" s="213"/>
      <c r="L88" s="213"/>
    </row>
    <row r="89" spans="1:12">
      <c r="A89" s="176"/>
      <c r="B89" s="176"/>
      <c r="J89" s="213"/>
      <c r="K89" s="213"/>
      <c r="L89" s="213"/>
    </row>
    <row r="90" spans="1:12">
      <c r="A90" s="214"/>
      <c r="B90" s="214"/>
      <c r="J90" s="215"/>
      <c r="K90" s="215"/>
      <c r="L90" s="215"/>
    </row>
    <row r="91" spans="1:12">
      <c r="A91" s="176"/>
      <c r="B91" s="176"/>
      <c r="D91" s="176"/>
    </row>
    <row r="92" spans="1:12">
      <c r="D92" s="176"/>
    </row>
    <row r="93" spans="1:12">
      <c r="D93" s="207"/>
    </row>
    <row r="101" spans="1:6">
      <c r="C101" s="207"/>
      <c r="D101" s="207"/>
      <c r="E101" s="216"/>
      <c r="F101" s="216"/>
    </row>
    <row r="102" spans="1:6">
      <c r="A102" s="207"/>
      <c r="B102" s="207"/>
      <c r="C102" s="207"/>
      <c r="D102" s="207"/>
      <c r="E102" s="217"/>
      <c r="F102" s="218"/>
    </row>
    <row r="103" spans="1:6">
      <c r="A103" s="207"/>
      <c r="B103" s="207"/>
      <c r="C103" s="207"/>
      <c r="D103" s="207"/>
      <c r="E103" s="217"/>
      <c r="F103" s="218"/>
    </row>
    <row r="104" spans="1:6">
      <c r="A104" s="207"/>
      <c r="B104" s="207"/>
      <c r="C104" s="207"/>
      <c r="D104" s="207"/>
      <c r="E104" s="217"/>
      <c r="F104" s="218"/>
    </row>
    <row r="105" spans="1:6">
      <c r="A105" s="207"/>
      <c r="B105" s="207"/>
    </row>
    <row r="109" spans="1:6" ht="16.5" customHeight="1"/>
    <row r="110" spans="1:6" ht="16.5" customHeight="1"/>
  </sheetData>
  <mergeCells count="4">
    <mergeCell ref="J86:L86"/>
    <mergeCell ref="J87:L87"/>
    <mergeCell ref="J88:L88"/>
    <mergeCell ref="J89:L89"/>
  </mergeCells>
  <pageMargins left="0.70866141732283461" right="0.70866141732283461" top="0.78740157480314965" bottom="0.78740157480314965" header="0.31496062992125984" footer="0.31496062992125984"/>
  <pageSetup paperSize="9" scale="26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0"/>
  <sheetViews>
    <sheetView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J18" sqref="J18"/>
    </sheetView>
  </sheetViews>
  <sheetFormatPr defaultColWidth="11.5703125" defaultRowHeight="12.75" outlineLevelRow="2"/>
  <cols>
    <col min="1" max="1" width="1.7109375" style="314" customWidth="1"/>
    <col min="2" max="2" width="6" style="230" customWidth="1"/>
    <col min="3" max="3" width="5.7109375" style="230" customWidth="1"/>
    <col min="4" max="4" width="3.140625" style="230" customWidth="1"/>
    <col min="5" max="5" width="3.5703125" style="230" customWidth="1"/>
    <col min="6" max="6" width="13.140625" style="230" customWidth="1"/>
    <col min="7" max="7" width="61.85546875" style="230" customWidth="1"/>
    <col min="8" max="8" width="11.5703125" style="230"/>
    <col min="9" max="9" width="8.140625" style="315" customWidth="1"/>
    <col min="10" max="10" width="11.7109375" style="230" customWidth="1"/>
    <col min="11" max="11" width="15.42578125" style="230" customWidth="1"/>
    <col min="12" max="12" width="11.7109375" style="316" customWidth="1"/>
    <col min="13" max="15" width="11.5703125" style="316"/>
    <col min="16" max="16" width="11.140625" style="317" customWidth="1"/>
    <col min="17" max="18" width="0" style="230" hidden="1" customWidth="1"/>
    <col min="19" max="19" width="11.7109375" style="318" customWidth="1"/>
    <col min="20" max="20" width="0" style="318" hidden="1" customWidth="1"/>
    <col min="21" max="21" width="1.7109375" style="230" customWidth="1"/>
    <col min="22" max="242" width="11.5703125" style="230"/>
    <col min="243" max="256" width="11.5703125" style="224"/>
    <col min="257" max="257" width="1.7109375" style="224" customWidth="1"/>
    <col min="258" max="258" width="6" style="224" customWidth="1"/>
    <col min="259" max="259" width="5.7109375" style="224" customWidth="1"/>
    <col min="260" max="260" width="3.140625" style="224" customWidth="1"/>
    <col min="261" max="261" width="3.5703125" style="224" customWidth="1"/>
    <col min="262" max="262" width="13.140625" style="224" customWidth="1"/>
    <col min="263" max="263" width="61.85546875" style="224" customWidth="1"/>
    <col min="264" max="264" width="11.5703125" style="224"/>
    <col min="265" max="265" width="8.140625" style="224" customWidth="1"/>
    <col min="266" max="266" width="11.7109375" style="224" customWidth="1"/>
    <col min="267" max="267" width="15.42578125" style="224" customWidth="1"/>
    <col min="268" max="268" width="11.7109375" style="224" customWidth="1"/>
    <col min="269" max="271" width="11.5703125" style="224"/>
    <col min="272" max="272" width="11.140625" style="224" customWidth="1"/>
    <col min="273" max="274" width="0" style="224" hidden="1" customWidth="1"/>
    <col min="275" max="275" width="11.7109375" style="224" customWidth="1"/>
    <col min="276" max="276" width="0" style="224" hidden="1" customWidth="1"/>
    <col min="277" max="277" width="1.7109375" style="224" customWidth="1"/>
    <col min="278" max="512" width="11.5703125" style="224"/>
    <col min="513" max="513" width="1.7109375" style="224" customWidth="1"/>
    <col min="514" max="514" width="6" style="224" customWidth="1"/>
    <col min="515" max="515" width="5.7109375" style="224" customWidth="1"/>
    <col min="516" max="516" width="3.140625" style="224" customWidth="1"/>
    <col min="517" max="517" width="3.5703125" style="224" customWidth="1"/>
    <col min="518" max="518" width="13.140625" style="224" customWidth="1"/>
    <col min="519" max="519" width="61.85546875" style="224" customWidth="1"/>
    <col min="520" max="520" width="11.5703125" style="224"/>
    <col min="521" max="521" width="8.140625" style="224" customWidth="1"/>
    <col min="522" max="522" width="11.7109375" style="224" customWidth="1"/>
    <col min="523" max="523" width="15.42578125" style="224" customWidth="1"/>
    <col min="524" max="524" width="11.7109375" style="224" customWidth="1"/>
    <col min="525" max="527" width="11.5703125" style="224"/>
    <col min="528" max="528" width="11.140625" style="224" customWidth="1"/>
    <col min="529" max="530" width="0" style="224" hidden="1" customWidth="1"/>
    <col min="531" max="531" width="11.7109375" style="224" customWidth="1"/>
    <col min="532" max="532" width="0" style="224" hidden="1" customWidth="1"/>
    <col min="533" max="533" width="1.7109375" style="224" customWidth="1"/>
    <col min="534" max="768" width="11.5703125" style="224"/>
    <col min="769" max="769" width="1.7109375" style="224" customWidth="1"/>
    <col min="770" max="770" width="6" style="224" customWidth="1"/>
    <col min="771" max="771" width="5.7109375" style="224" customWidth="1"/>
    <col min="772" max="772" width="3.140625" style="224" customWidth="1"/>
    <col min="773" max="773" width="3.5703125" style="224" customWidth="1"/>
    <col min="774" max="774" width="13.140625" style="224" customWidth="1"/>
    <col min="775" max="775" width="61.85546875" style="224" customWidth="1"/>
    <col min="776" max="776" width="11.5703125" style="224"/>
    <col min="777" max="777" width="8.140625" style="224" customWidth="1"/>
    <col min="778" max="778" width="11.7109375" style="224" customWidth="1"/>
    <col min="779" max="779" width="15.42578125" style="224" customWidth="1"/>
    <col min="780" max="780" width="11.7109375" style="224" customWidth="1"/>
    <col min="781" max="783" width="11.5703125" style="224"/>
    <col min="784" max="784" width="11.140625" style="224" customWidth="1"/>
    <col min="785" max="786" width="0" style="224" hidden="1" customWidth="1"/>
    <col min="787" max="787" width="11.7109375" style="224" customWidth="1"/>
    <col min="788" max="788" width="0" style="224" hidden="1" customWidth="1"/>
    <col min="789" max="789" width="1.7109375" style="224" customWidth="1"/>
    <col min="790" max="1024" width="11.5703125" style="224"/>
    <col min="1025" max="1025" width="1.7109375" style="224" customWidth="1"/>
    <col min="1026" max="1026" width="6" style="224" customWidth="1"/>
    <col min="1027" max="1027" width="5.7109375" style="224" customWidth="1"/>
    <col min="1028" max="1028" width="3.140625" style="224" customWidth="1"/>
    <col min="1029" max="1029" width="3.5703125" style="224" customWidth="1"/>
    <col min="1030" max="1030" width="13.140625" style="224" customWidth="1"/>
    <col min="1031" max="1031" width="61.85546875" style="224" customWidth="1"/>
    <col min="1032" max="1032" width="11.5703125" style="224"/>
    <col min="1033" max="1033" width="8.140625" style="224" customWidth="1"/>
    <col min="1034" max="1034" width="11.7109375" style="224" customWidth="1"/>
    <col min="1035" max="1035" width="15.42578125" style="224" customWidth="1"/>
    <col min="1036" max="1036" width="11.7109375" style="224" customWidth="1"/>
    <col min="1037" max="1039" width="11.5703125" style="224"/>
    <col min="1040" max="1040" width="11.140625" style="224" customWidth="1"/>
    <col min="1041" max="1042" width="0" style="224" hidden="1" customWidth="1"/>
    <col min="1043" max="1043" width="11.7109375" style="224" customWidth="1"/>
    <col min="1044" max="1044" width="0" style="224" hidden="1" customWidth="1"/>
    <col min="1045" max="1045" width="1.7109375" style="224" customWidth="1"/>
    <col min="1046" max="1280" width="11.5703125" style="224"/>
    <col min="1281" max="1281" width="1.7109375" style="224" customWidth="1"/>
    <col min="1282" max="1282" width="6" style="224" customWidth="1"/>
    <col min="1283" max="1283" width="5.7109375" style="224" customWidth="1"/>
    <col min="1284" max="1284" width="3.140625" style="224" customWidth="1"/>
    <col min="1285" max="1285" width="3.5703125" style="224" customWidth="1"/>
    <col min="1286" max="1286" width="13.140625" style="224" customWidth="1"/>
    <col min="1287" max="1287" width="61.85546875" style="224" customWidth="1"/>
    <col min="1288" max="1288" width="11.5703125" style="224"/>
    <col min="1289" max="1289" width="8.140625" style="224" customWidth="1"/>
    <col min="1290" max="1290" width="11.7109375" style="224" customWidth="1"/>
    <col min="1291" max="1291" width="15.42578125" style="224" customWidth="1"/>
    <col min="1292" max="1292" width="11.7109375" style="224" customWidth="1"/>
    <col min="1293" max="1295" width="11.5703125" style="224"/>
    <col min="1296" max="1296" width="11.140625" style="224" customWidth="1"/>
    <col min="1297" max="1298" width="0" style="224" hidden="1" customWidth="1"/>
    <col min="1299" max="1299" width="11.7109375" style="224" customWidth="1"/>
    <col min="1300" max="1300" width="0" style="224" hidden="1" customWidth="1"/>
    <col min="1301" max="1301" width="1.7109375" style="224" customWidth="1"/>
    <col min="1302" max="1536" width="11.5703125" style="224"/>
    <col min="1537" max="1537" width="1.7109375" style="224" customWidth="1"/>
    <col min="1538" max="1538" width="6" style="224" customWidth="1"/>
    <col min="1539" max="1539" width="5.7109375" style="224" customWidth="1"/>
    <col min="1540" max="1540" width="3.140625" style="224" customWidth="1"/>
    <col min="1541" max="1541" width="3.5703125" style="224" customWidth="1"/>
    <col min="1542" max="1542" width="13.140625" style="224" customWidth="1"/>
    <col min="1543" max="1543" width="61.85546875" style="224" customWidth="1"/>
    <col min="1544" max="1544" width="11.5703125" style="224"/>
    <col min="1545" max="1545" width="8.140625" style="224" customWidth="1"/>
    <col min="1546" max="1546" width="11.7109375" style="224" customWidth="1"/>
    <col min="1547" max="1547" width="15.42578125" style="224" customWidth="1"/>
    <col min="1548" max="1548" width="11.7109375" style="224" customWidth="1"/>
    <col min="1549" max="1551" width="11.5703125" style="224"/>
    <col min="1552" max="1552" width="11.140625" style="224" customWidth="1"/>
    <col min="1553" max="1554" width="0" style="224" hidden="1" customWidth="1"/>
    <col min="1555" max="1555" width="11.7109375" style="224" customWidth="1"/>
    <col min="1556" max="1556" width="0" style="224" hidden="1" customWidth="1"/>
    <col min="1557" max="1557" width="1.7109375" style="224" customWidth="1"/>
    <col min="1558" max="1792" width="11.5703125" style="224"/>
    <col min="1793" max="1793" width="1.7109375" style="224" customWidth="1"/>
    <col min="1794" max="1794" width="6" style="224" customWidth="1"/>
    <col min="1795" max="1795" width="5.7109375" style="224" customWidth="1"/>
    <col min="1796" max="1796" width="3.140625" style="224" customWidth="1"/>
    <col min="1797" max="1797" width="3.5703125" style="224" customWidth="1"/>
    <col min="1798" max="1798" width="13.140625" style="224" customWidth="1"/>
    <col min="1799" max="1799" width="61.85546875" style="224" customWidth="1"/>
    <col min="1800" max="1800" width="11.5703125" style="224"/>
    <col min="1801" max="1801" width="8.140625" style="224" customWidth="1"/>
    <col min="1802" max="1802" width="11.7109375" style="224" customWidth="1"/>
    <col min="1803" max="1803" width="15.42578125" style="224" customWidth="1"/>
    <col min="1804" max="1804" width="11.7109375" style="224" customWidth="1"/>
    <col min="1805" max="1807" width="11.5703125" style="224"/>
    <col min="1808" max="1808" width="11.140625" style="224" customWidth="1"/>
    <col min="1809" max="1810" width="0" style="224" hidden="1" customWidth="1"/>
    <col min="1811" max="1811" width="11.7109375" style="224" customWidth="1"/>
    <col min="1812" max="1812" width="0" style="224" hidden="1" customWidth="1"/>
    <col min="1813" max="1813" width="1.7109375" style="224" customWidth="1"/>
    <col min="1814" max="2048" width="11.5703125" style="224"/>
    <col min="2049" max="2049" width="1.7109375" style="224" customWidth="1"/>
    <col min="2050" max="2050" width="6" style="224" customWidth="1"/>
    <col min="2051" max="2051" width="5.7109375" style="224" customWidth="1"/>
    <col min="2052" max="2052" width="3.140625" style="224" customWidth="1"/>
    <col min="2053" max="2053" width="3.5703125" style="224" customWidth="1"/>
    <col min="2054" max="2054" width="13.140625" style="224" customWidth="1"/>
    <col min="2055" max="2055" width="61.85546875" style="224" customWidth="1"/>
    <col min="2056" max="2056" width="11.5703125" style="224"/>
    <col min="2057" max="2057" width="8.140625" style="224" customWidth="1"/>
    <col min="2058" max="2058" width="11.7109375" style="224" customWidth="1"/>
    <col min="2059" max="2059" width="15.42578125" style="224" customWidth="1"/>
    <col min="2060" max="2060" width="11.7109375" style="224" customWidth="1"/>
    <col min="2061" max="2063" width="11.5703125" style="224"/>
    <col min="2064" max="2064" width="11.140625" style="224" customWidth="1"/>
    <col min="2065" max="2066" width="0" style="224" hidden="1" customWidth="1"/>
    <col min="2067" max="2067" width="11.7109375" style="224" customWidth="1"/>
    <col min="2068" max="2068" width="0" style="224" hidden="1" customWidth="1"/>
    <col min="2069" max="2069" width="1.7109375" style="224" customWidth="1"/>
    <col min="2070" max="2304" width="11.5703125" style="224"/>
    <col min="2305" max="2305" width="1.7109375" style="224" customWidth="1"/>
    <col min="2306" max="2306" width="6" style="224" customWidth="1"/>
    <col min="2307" max="2307" width="5.7109375" style="224" customWidth="1"/>
    <col min="2308" max="2308" width="3.140625" style="224" customWidth="1"/>
    <col min="2309" max="2309" width="3.5703125" style="224" customWidth="1"/>
    <col min="2310" max="2310" width="13.140625" style="224" customWidth="1"/>
    <col min="2311" max="2311" width="61.85546875" style="224" customWidth="1"/>
    <col min="2312" max="2312" width="11.5703125" style="224"/>
    <col min="2313" max="2313" width="8.140625" style="224" customWidth="1"/>
    <col min="2314" max="2314" width="11.7109375" style="224" customWidth="1"/>
    <col min="2315" max="2315" width="15.42578125" style="224" customWidth="1"/>
    <col min="2316" max="2316" width="11.7109375" style="224" customWidth="1"/>
    <col min="2317" max="2319" width="11.5703125" style="224"/>
    <col min="2320" max="2320" width="11.140625" style="224" customWidth="1"/>
    <col min="2321" max="2322" width="0" style="224" hidden="1" customWidth="1"/>
    <col min="2323" max="2323" width="11.7109375" style="224" customWidth="1"/>
    <col min="2324" max="2324" width="0" style="224" hidden="1" customWidth="1"/>
    <col min="2325" max="2325" width="1.7109375" style="224" customWidth="1"/>
    <col min="2326" max="2560" width="11.5703125" style="224"/>
    <col min="2561" max="2561" width="1.7109375" style="224" customWidth="1"/>
    <col min="2562" max="2562" width="6" style="224" customWidth="1"/>
    <col min="2563" max="2563" width="5.7109375" style="224" customWidth="1"/>
    <col min="2564" max="2564" width="3.140625" style="224" customWidth="1"/>
    <col min="2565" max="2565" width="3.5703125" style="224" customWidth="1"/>
    <col min="2566" max="2566" width="13.140625" style="224" customWidth="1"/>
    <col min="2567" max="2567" width="61.85546875" style="224" customWidth="1"/>
    <col min="2568" max="2568" width="11.5703125" style="224"/>
    <col min="2569" max="2569" width="8.140625" style="224" customWidth="1"/>
    <col min="2570" max="2570" width="11.7109375" style="224" customWidth="1"/>
    <col min="2571" max="2571" width="15.42578125" style="224" customWidth="1"/>
    <col min="2572" max="2572" width="11.7109375" style="224" customWidth="1"/>
    <col min="2573" max="2575" width="11.5703125" style="224"/>
    <col min="2576" max="2576" width="11.140625" style="224" customWidth="1"/>
    <col min="2577" max="2578" width="0" style="224" hidden="1" customWidth="1"/>
    <col min="2579" max="2579" width="11.7109375" style="224" customWidth="1"/>
    <col min="2580" max="2580" width="0" style="224" hidden="1" customWidth="1"/>
    <col min="2581" max="2581" width="1.7109375" style="224" customWidth="1"/>
    <col min="2582" max="2816" width="11.5703125" style="224"/>
    <col min="2817" max="2817" width="1.7109375" style="224" customWidth="1"/>
    <col min="2818" max="2818" width="6" style="224" customWidth="1"/>
    <col min="2819" max="2819" width="5.7109375" style="224" customWidth="1"/>
    <col min="2820" max="2820" width="3.140625" style="224" customWidth="1"/>
    <col min="2821" max="2821" width="3.5703125" style="224" customWidth="1"/>
    <col min="2822" max="2822" width="13.140625" style="224" customWidth="1"/>
    <col min="2823" max="2823" width="61.85546875" style="224" customWidth="1"/>
    <col min="2824" max="2824" width="11.5703125" style="224"/>
    <col min="2825" max="2825" width="8.140625" style="224" customWidth="1"/>
    <col min="2826" max="2826" width="11.7109375" style="224" customWidth="1"/>
    <col min="2827" max="2827" width="15.42578125" style="224" customWidth="1"/>
    <col min="2828" max="2828" width="11.7109375" style="224" customWidth="1"/>
    <col min="2829" max="2831" width="11.5703125" style="224"/>
    <col min="2832" max="2832" width="11.140625" style="224" customWidth="1"/>
    <col min="2833" max="2834" width="0" style="224" hidden="1" customWidth="1"/>
    <col min="2835" max="2835" width="11.7109375" style="224" customWidth="1"/>
    <col min="2836" max="2836" width="0" style="224" hidden="1" customWidth="1"/>
    <col min="2837" max="2837" width="1.7109375" style="224" customWidth="1"/>
    <col min="2838" max="3072" width="11.5703125" style="224"/>
    <col min="3073" max="3073" width="1.7109375" style="224" customWidth="1"/>
    <col min="3074" max="3074" width="6" style="224" customWidth="1"/>
    <col min="3075" max="3075" width="5.7109375" style="224" customWidth="1"/>
    <col min="3076" max="3076" width="3.140625" style="224" customWidth="1"/>
    <col min="3077" max="3077" width="3.5703125" style="224" customWidth="1"/>
    <col min="3078" max="3078" width="13.140625" style="224" customWidth="1"/>
    <col min="3079" max="3079" width="61.85546875" style="224" customWidth="1"/>
    <col min="3080" max="3080" width="11.5703125" style="224"/>
    <col min="3081" max="3081" width="8.140625" style="224" customWidth="1"/>
    <col min="3082" max="3082" width="11.7109375" style="224" customWidth="1"/>
    <col min="3083" max="3083" width="15.42578125" style="224" customWidth="1"/>
    <col min="3084" max="3084" width="11.7109375" style="224" customWidth="1"/>
    <col min="3085" max="3087" width="11.5703125" style="224"/>
    <col min="3088" max="3088" width="11.140625" style="224" customWidth="1"/>
    <col min="3089" max="3090" width="0" style="224" hidden="1" customWidth="1"/>
    <col min="3091" max="3091" width="11.7109375" style="224" customWidth="1"/>
    <col min="3092" max="3092" width="0" style="224" hidden="1" customWidth="1"/>
    <col min="3093" max="3093" width="1.7109375" style="224" customWidth="1"/>
    <col min="3094" max="3328" width="11.5703125" style="224"/>
    <col min="3329" max="3329" width="1.7109375" style="224" customWidth="1"/>
    <col min="3330" max="3330" width="6" style="224" customWidth="1"/>
    <col min="3331" max="3331" width="5.7109375" style="224" customWidth="1"/>
    <col min="3332" max="3332" width="3.140625" style="224" customWidth="1"/>
    <col min="3333" max="3333" width="3.5703125" style="224" customWidth="1"/>
    <col min="3334" max="3334" width="13.140625" style="224" customWidth="1"/>
    <col min="3335" max="3335" width="61.85546875" style="224" customWidth="1"/>
    <col min="3336" max="3336" width="11.5703125" style="224"/>
    <col min="3337" max="3337" width="8.140625" style="224" customWidth="1"/>
    <col min="3338" max="3338" width="11.7109375" style="224" customWidth="1"/>
    <col min="3339" max="3339" width="15.42578125" style="224" customWidth="1"/>
    <col min="3340" max="3340" width="11.7109375" style="224" customWidth="1"/>
    <col min="3341" max="3343" width="11.5703125" style="224"/>
    <col min="3344" max="3344" width="11.140625" style="224" customWidth="1"/>
    <col min="3345" max="3346" width="0" style="224" hidden="1" customWidth="1"/>
    <col min="3347" max="3347" width="11.7109375" style="224" customWidth="1"/>
    <col min="3348" max="3348" width="0" style="224" hidden="1" customWidth="1"/>
    <col min="3349" max="3349" width="1.7109375" style="224" customWidth="1"/>
    <col min="3350" max="3584" width="11.5703125" style="224"/>
    <col min="3585" max="3585" width="1.7109375" style="224" customWidth="1"/>
    <col min="3586" max="3586" width="6" style="224" customWidth="1"/>
    <col min="3587" max="3587" width="5.7109375" style="224" customWidth="1"/>
    <col min="3588" max="3588" width="3.140625" style="224" customWidth="1"/>
    <col min="3589" max="3589" width="3.5703125" style="224" customWidth="1"/>
    <col min="3590" max="3590" width="13.140625" style="224" customWidth="1"/>
    <col min="3591" max="3591" width="61.85546875" style="224" customWidth="1"/>
    <col min="3592" max="3592" width="11.5703125" style="224"/>
    <col min="3593" max="3593" width="8.140625" style="224" customWidth="1"/>
    <col min="3594" max="3594" width="11.7109375" style="224" customWidth="1"/>
    <col min="3595" max="3595" width="15.42578125" style="224" customWidth="1"/>
    <col min="3596" max="3596" width="11.7109375" style="224" customWidth="1"/>
    <col min="3597" max="3599" width="11.5703125" style="224"/>
    <col min="3600" max="3600" width="11.140625" style="224" customWidth="1"/>
    <col min="3601" max="3602" width="0" style="224" hidden="1" customWidth="1"/>
    <col min="3603" max="3603" width="11.7109375" style="224" customWidth="1"/>
    <col min="3604" max="3604" width="0" style="224" hidden="1" customWidth="1"/>
    <col min="3605" max="3605" width="1.7109375" style="224" customWidth="1"/>
    <col min="3606" max="3840" width="11.5703125" style="224"/>
    <col min="3841" max="3841" width="1.7109375" style="224" customWidth="1"/>
    <col min="3842" max="3842" width="6" style="224" customWidth="1"/>
    <col min="3843" max="3843" width="5.7109375" style="224" customWidth="1"/>
    <col min="3844" max="3844" width="3.140625" style="224" customWidth="1"/>
    <col min="3845" max="3845" width="3.5703125" style="224" customWidth="1"/>
    <col min="3846" max="3846" width="13.140625" style="224" customWidth="1"/>
    <col min="3847" max="3847" width="61.85546875" style="224" customWidth="1"/>
    <col min="3848" max="3848" width="11.5703125" style="224"/>
    <col min="3849" max="3849" width="8.140625" style="224" customWidth="1"/>
    <col min="3850" max="3850" width="11.7109375" style="224" customWidth="1"/>
    <col min="3851" max="3851" width="15.42578125" style="224" customWidth="1"/>
    <col min="3852" max="3852" width="11.7109375" style="224" customWidth="1"/>
    <col min="3853" max="3855" width="11.5703125" style="224"/>
    <col min="3856" max="3856" width="11.140625" style="224" customWidth="1"/>
    <col min="3857" max="3858" width="0" style="224" hidden="1" customWidth="1"/>
    <col min="3859" max="3859" width="11.7109375" style="224" customWidth="1"/>
    <col min="3860" max="3860" width="0" style="224" hidden="1" customWidth="1"/>
    <col min="3861" max="3861" width="1.7109375" style="224" customWidth="1"/>
    <col min="3862" max="4096" width="11.5703125" style="224"/>
    <col min="4097" max="4097" width="1.7109375" style="224" customWidth="1"/>
    <col min="4098" max="4098" width="6" style="224" customWidth="1"/>
    <col min="4099" max="4099" width="5.7109375" style="224" customWidth="1"/>
    <col min="4100" max="4100" width="3.140625" style="224" customWidth="1"/>
    <col min="4101" max="4101" width="3.5703125" style="224" customWidth="1"/>
    <col min="4102" max="4102" width="13.140625" style="224" customWidth="1"/>
    <col min="4103" max="4103" width="61.85546875" style="224" customWidth="1"/>
    <col min="4104" max="4104" width="11.5703125" style="224"/>
    <col min="4105" max="4105" width="8.140625" style="224" customWidth="1"/>
    <col min="4106" max="4106" width="11.7109375" style="224" customWidth="1"/>
    <col min="4107" max="4107" width="15.42578125" style="224" customWidth="1"/>
    <col min="4108" max="4108" width="11.7109375" style="224" customWidth="1"/>
    <col min="4109" max="4111" width="11.5703125" style="224"/>
    <col min="4112" max="4112" width="11.140625" style="224" customWidth="1"/>
    <col min="4113" max="4114" width="0" style="224" hidden="1" customWidth="1"/>
    <col min="4115" max="4115" width="11.7109375" style="224" customWidth="1"/>
    <col min="4116" max="4116" width="0" style="224" hidden="1" customWidth="1"/>
    <col min="4117" max="4117" width="1.7109375" style="224" customWidth="1"/>
    <col min="4118" max="4352" width="11.5703125" style="224"/>
    <col min="4353" max="4353" width="1.7109375" style="224" customWidth="1"/>
    <col min="4354" max="4354" width="6" style="224" customWidth="1"/>
    <col min="4355" max="4355" width="5.7109375" style="224" customWidth="1"/>
    <col min="4356" max="4356" width="3.140625" style="224" customWidth="1"/>
    <col min="4357" max="4357" width="3.5703125" style="224" customWidth="1"/>
    <col min="4358" max="4358" width="13.140625" style="224" customWidth="1"/>
    <col min="4359" max="4359" width="61.85546875" style="224" customWidth="1"/>
    <col min="4360" max="4360" width="11.5703125" style="224"/>
    <col min="4361" max="4361" width="8.140625" style="224" customWidth="1"/>
    <col min="4362" max="4362" width="11.7109375" style="224" customWidth="1"/>
    <col min="4363" max="4363" width="15.42578125" style="224" customWidth="1"/>
    <col min="4364" max="4364" width="11.7109375" style="224" customWidth="1"/>
    <col min="4365" max="4367" width="11.5703125" style="224"/>
    <col min="4368" max="4368" width="11.140625" style="224" customWidth="1"/>
    <col min="4369" max="4370" width="0" style="224" hidden="1" customWidth="1"/>
    <col min="4371" max="4371" width="11.7109375" style="224" customWidth="1"/>
    <col min="4372" max="4372" width="0" style="224" hidden="1" customWidth="1"/>
    <col min="4373" max="4373" width="1.7109375" style="224" customWidth="1"/>
    <col min="4374" max="4608" width="11.5703125" style="224"/>
    <col min="4609" max="4609" width="1.7109375" style="224" customWidth="1"/>
    <col min="4610" max="4610" width="6" style="224" customWidth="1"/>
    <col min="4611" max="4611" width="5.7109375" style="224" customWidth="1"/>
    <col min="4612" max="4612" width="3.140625" style="224" customWidth="1"/>
    <col min="4613" max="4613" width="3.5703125" style="224" customWidth="1"/>
    <col min="4614" max="4614" width="13.140625" style="224" customWidth="1"/>
    <col min="4615" max="4615" width="61.85546875" style="224" customWidth="1"/>
    <col min="4616" max="4616" width="11.5703125" style="224"/>
    <col min="4617" max="4617" width="8.140625" style="224" customWidth="1"/>
    <col min="4618" max="4618" width="11.7109375" style="224" customWidth="1"/>
    <col min="4619" max="4619" width="15.42578125" style="224" customWidth="1"/>
    <col min="4620" max="4620" width="11.7109375" style="224" customWidth="1"/>
    <col min="4621" max="4623" width="11.5703125" style="224"/>
    <col min="4624" max="4624" width="11.140625" style="224" customWidth="1"/>
    <col min="4625" max="4626" width="0" style="224" hidden="1" customWidth="1"/>
    <col min="4627" max="4627" width="11.7109375" style="224" customWidth="1"/>
    <col min="4628" max="4628" width="0" style="224" hidden="1" customWidth="1"/>
    <col min="4629" max="4629" width="1.7109375" style="224" customWidth="1"/>
    <col min="4630" max="4864" width="11.5703125" style="224"/>
    <col min="4865" max="4865" width="1.7109375" style="224" customWidth="1"/>
    <col min="4866" max="4866" width="6" style="224" customWidth="1"/>
    <col min="4867" max="4867" width="5.7109375" style="224" customWidth="1"/>
    <col min="4868" max="4868" width="3.140625" style="224" customWidth="1"/>
    <col min="4869" max="4869" width="3.5703125" style="224" customWidth="1"/>
    <col min="4870" max="4870" width="13.140625" style="224" customWidth="1"/>
    <col min="4871" max="4871" width="61.85546875" style="224" customWidth="1"/>
    <col min="4872" max="4872" width="11.5703125" style="224"/>
    <col min="4873" max="4873" width="8.140625" style="224" customWidth="1"/>
    <col min="4874" max="4874" width="11.7109375" style="224" customWidth="1"/>
    <col min="4875" max="4875" width="15.42578125" style="224" customWidth="1"/>
    <col min="4876" max="4876" width="11.7109375" style="224" customWidth="1"/>
    <col min="4877" max="4879" width="11.5703125" style="224"/>
    <col min="4880" max="4880" width="11.140625" style="224" customWidth="1"/>
    <col min="4881" max="4882" width="0" style="224" hidden="1" customWidth="1"/>
    <col min="4883" max="4883" width="11.7109375" style="224" customWidth="1"/>
    <col min="4884" max="4884" width="0" style="224" hidden="1" customWidth="1"/>
    <col min="4885" max="4885" width="1.7109375" style="224" customWidth="1"/>
    <col min="4886" max="5120" width="11.5703125" style="224"/>
    <col min="5121" max="5121" width="1.7109375" style="224" customWidth="1"/>
    <col min="5122" max="5122" width="6" style="224" customWidth="1"/>
    <col min="5123" max="5123" width="5.7109375" style="224" customWidth="1"/>
    <col min="5124" max="5124" width="3.140625" style="224" customWidth="1"/>
    <col min="5125" max="5125" width="3.5703125" style="224" customWidth="1"/>
    <col min="5126" max="5126" width="13.140625" style="224" customWidth="1"/>
    <col min="5127" max="5127" width="61.85546875" style="224" customWidth="1"/>
    <col min="5128" max="5128" width="11.5703125" style="224"/>
    <col min="5129" max="5129" width="8.140625" style="224" customWidth="1"/>
    <col min="5130" max="5130" width="11.7109375" style="224" customWidth="1"/>
    <col min="5131" max="5131" width="15.42578125" style="224" customWidth="1"/>
    <col min="5132" max="5132" width="11.7109375" style="224" customWidth="1"/>
    <col min="5133" max="5135" width="11.5703125" style="224"/>
    <col min="5136" max="5136" width="11.140625" style="224" customWidth="1"/>
    <col min="5137" max="5138" width="0" style="224" hidden="1" customWidth="1"/>
    <col min="5139" max="5139" width="11.7109375" style="224" customWidth="1"/>
    <col min="5140" max="5140" width="0" style="224" hidden="1" customWidth="1"/>
    <col min="5141" max="5141" width="1.7109375" style="224" customWidth="1"/>
    <col min="5142" max="5376" width="11.5703125" style="224"/>
    <col min="5377" max="5377" width="1.7109375" style="224" customWidth="1"/>
    <col min="5378" max="5378" width="6" style="224" customWidth="1"/>
    <col min="5379" max="5379" width="5.7109375" style="224" customWidth="1"/>
    <col min="5380" max="5380" width="3.140625" style="224" customWidth="1"/>
    <col min="5381" max="5381" width="3.5703125" style="224" customWidth="1"/>
    <col min="5382" max="5382" width="13.140625" style="224" customWidth="1"/>
    <col min="5383" max="5383" width="61.85546875" style="224" customWidth="1"/>
    <col min="5384" max="5384" width="11.5703125" style="224"/>
    <col min="5385" max="5385" width="8.140625" style="224" customWidth="1"/>
    <col min="5386" max="5386" width="11.7109375" style="224" customWidth="1"/>
    <col min="5387" max="5387" width="15.42578125" style="224" customWidth="1"/>
    <col min="5388" max="5388" width="11.7109375" style="224" customWidth="1"/>
    <col min="5389" max="5391" width="11.5703125" style="224"/>
    <col min="5392" max="5392" width="11.140625" style="224" customWidth="1"/>
    <col min="5393" max="5394" width="0" style="224" hidden="1" customWidth="1"/>
    <col min="5395" max="5395" width="11.7109375" style="224" customWidth="1"/>
    <col min="5396" max="5396" width="0" style="224" hidden="1" customWidth="1"/>
    <col min="5397" max="5397" width="1.7109375" style="224" customWidth="1"/>
    <col min="5398" max="5632" width="11.5703125" style="224"/>
    <col min="5633" max="5633" width="1.7109375" style="224" customWidth="1"/>
    <col min="5634" max="5634" width="6" style="224" customWidth="1"/>
    <col min="5635" max="5635" width="5.7109375" style="224" customWidth="1"/>
    <col min="5636" max="5636" width="3.140625" style="224" customWidth="1"/>
    <col min="5637" max="5637" width="3.5703125" style="224" customWidth="1"/>
    <col min="5638" max="5638" width="13.140625" style="224" customWidth="1"/>
    <col min="5639" max="5639" width="61.85546875" style="224" customWidth="1"/>
    <col min="5640" max="5640" width="11.5703125" style="224"/>
    <col min="5641" max="5641" width="8.140625" style="224" customWidth="1"/>
    <col min="5642" max="5642" width="11.7109375" style="224" customWidth="1"/>
    <col min="5643" max="5643" width="15.42578125" style="224" customWidth="1"/>
    <col min="5644" max="5644" width="11.7109375" style="224" customWidth="1"/>
    <col min="5645" max="5647" width="11.5703125" style="224"/>
    <col min="5648" max="5648" width="11.140625" style="224" customWidth="1"/>
    <col min="5649" max="5650" width="0" style="224" hidden="1" customWidth="1"/>
    <col min="5651" max="5651" width="11.7109375" style="224" customWidth="1"/>
    <col min="5652" max="5652" width="0" style="224" hidden="1" customWidth="1"/>
    <col min="5653" max="5653" width="1.7109375" style="224" customWidth="1"/>
    <col min="5654" max="5888" width="11.5703125" style="224"/>
    <col min="5889" max="5889" width="1.7109375" style="224" customWidth="1"/>
    <col min="5890" max="5890" width="6" style="224" customWidth="1"/>
    <col min="5891" max="5891" width="5.7109375" style="224" customWidth="1"/>
    <col min="5892" max="5892" width="3.140625" style="224" customWidth="1"/>
    <col min="5893" max="5893" width="3.5703125" style="224" customWidth="1"/>
    <col min="5894" max="5894" width="13.140625" style="224" customWidth="1"/>
    <col min="5895" max="5895" width="61.85546875" style="224" customWidth="1"/>
    <col min="5896" max="5896" width="11.5703125" style="224"/>
    <col min="5897" max="5897" width="8.140625" style="224" customWidth="1"/>
    <col min="5898" max="5898" width="11.7109375" style="224" customWidth="1"/>
    <col min="5899" max="5899" width="15.42578125" style="224" customWidth="1"/>
    <col min="5900" max="5900" width="11.7109375" style="224" customWidth="1"/>
    <col min="5901" max="5903" width="11.5703125" style="224"/>
    <col min="5904" max="5904" width="11.140625" style="224" customWidth="1"/>
    <col min="5905" max="5906" width="0" style="224" hidden="1" customWidth="1"/>
    <col min="5907" max="5907" width="11.7109375" style="224" customWidth="1"/>
    <col min="5908" max="5908" width="0" style="224" hidden="1" customWidth="1"/>
    <col min="5909" max="5909" width="1.7109375" style="224" customWidth="1"/>
    <col min="5910" max="6144" width="11.5703125" style="224"/>
    <col min="6145" max="6145" width="1.7109375" style="224" customWidth="1"/>
    <col min="6146" max="6146" width="6" style="224" customWidth="1"/>
    <col min="6147" max="6147" width="5.7109375" style="224" customWidth="1"/>
    <col min="6148" max="6148" width="3.140625" style="224" customWidth="1"/>
    <col min="6149" max="6149" width="3.5703125" style="224" customWidth="1"/>
    <col min="6150" max="6150" width="13.140625" style="224" customWidth="1"/>
    <col min="6151" max="6151" width="61.85546875" style="224" customWidth="1"/>
    <col min="6152" max="6152" width="11.5703125" style="224"/>
    <col min="6153" max="6153" width="8.140625" style="224" customWidth="1"/>
    <col min="6154" max="6154" width="11.7109375" style="224" customWidth="1"/>
    <col min="6155" max="6155" width="15.42578125" style="224" customWidth="1"/>
    <col min="6156" max="6156" width="11.7109375" style="224" customWidth="1"/>
    <col min="6157" max="6159" width="11.5703125" style="224"/>
    <col min="6160" max="6160" width="11.140625" style="224" customWidth="1"/>
    <col min="6161" max="6162" width="0" style="224" hidden="1" customWidth="1"/>
    <col min="6163" max="6163" width="11.7109375" style="224" customWidth="1"/>
    <col min="6164" max="6164" width="0" style="224" hidden="1" customWidth="1"/>
    <col min="6165" max="6165" width="1.7109375" style="224" customWidth="1"/>
    <col min="6166" max="6400" width="11.5703125" style="224"/>
    <col min="6401" max="6401" width="1.7109375" style="224" customWidth="1"/>
    <col min="6402" max="6402" width="6" style="224" customWidth="1"/>
    <col min="6403" max="6403" width="5.7109375" style="224" customWidth="1"/>
    <col min="6404" max="6404" width="3.140625" style="224" customWidth="1"/>
    <col min="6405" max="6405" width="3.5703125" style="224" customWidth="1"/>
    <col min="6406" max="6406" width="13.140625" style="224" customWidth="1"/>
    <col min="6407" max="6407" width="61.85546875" style="224" customWidth="1"/>
    <col min="6408" max="6408" width="11.5703125" style="224"/>
    <col min="6409" max="6409" width="8.140625" style="224" customWidth="1"/>
    <col min="6410" max="6410" width="11.7109375" style="224" customWidth="1"/>
    <col min="6411" max="6411" width="15.42578125" style="224" customWidth="1"/>
    <col min="6412" max="6412" width="11.7109375" style="224" customWidth="1"/>
    <col min="6413" max="6415" width="11.5703125" style="224"/>
    <col min="6416" max="6416" width="11.140625" style="224" customWidth="1"/>
    <col min="6417" max="6418" width="0" style="224" hidden="1" customWidth="1"/>
    <col min="6419" max="6419" width="11.7109375" style="224" customWidth="1"/>
    <col min="6420" max="6420" width="0" style="224" hidden="1" customWidth="1"/>
    <col min="6421" max="6421" width="1.7109375" style="224" customWidth="1"/>
    <col min="6422" max="6656" width="11.5703125" style="224"/>
    <col min="6657" max="6657" width="1.7109375" style="224" customWidth="1"/>
    <col min="6658" max="6658" width="6" style="224" customWidth="1"/>
    <col min="6659" max="6659" width="5.7109375" style="224" customWidth="1"/>
    <col min="6660" max="6660" width="3.140625" style="224" customWidth="1"/>
    <col min="6661" max="6661" width="3.5703125" style="224" customWidth="1"/>
    <col min="6662" max="6662" width="13.140625" style="224" customWidth="1"/>
    <col min="6663" max="6663" width="61.85546875" style="224" customWidth="1"/>
    <col min="6664" max="6664" width="11.5703125" style="224"/>
    <col min="6665" max="6665" width="8.140625" style="224" customWidth="1"/>
    <col min="6666" max="6666" width="11.7109375" style="224" customWidth="1"/>
    <col min="6667" max="6667" width="15.42578125" style="224" customWidth="1"/>
    <col min="6668" max="6668" width="11.7109375" style="224" customWidth="1"/>
    <col min="6669" max="6671" width="11.5703125" style="224"/>
    <col min="6672" max="6672" width="11.140625" style="224" customWidth="1"/>
    <col min="6673" max="6674" width="0" style="224" hidden="1" customWidth="1"/>
    <col min="6675" max="6675" width="11.7109375" style="224" customWidth="1"/>
    <col min="6676" max="6676" width="0" style="224" hidden="1" customWidth="1"/>
    <col min="6677" max="6677" width="1.7109375" style="224" customWidth="1"/>
    <col min="6678" max="6912" width="11.5703125" style="224"/>
    <col min="6913" max="6913" width="1.7109375" style="224" customWidth="1"/>
    <col min="6914" max="6914" width="6" style="224" customWidth="1"/>
    <col min="6915" max="6915" width="5.7109375" style="224" customWidth="1"/>
    <col min="6916" max="6916" width="3.140625" style="224" customWidth="1"/>
    <col min="6917" max="6917" width="3.5703125" style="224" customWidth="1"/>
    <col min="6918" max="6918" width="13.140625" style="224" customWidth="1"/>
    <col min="6919" max="6919" width="61.85546875" style="224" customWidth="1"/>
    <col min="6920" max="6920" width="11.5703125" style="224"/>
    <col min="6921" max="6921" width="8.140625" style="224" customWidth="1"/>
    <col min="6922" max="6922" width="11.7109375" style="224" customWidth="1"/>
    <col min="6923" max="6923" width="15.42578125" style="224" customWidth="1"/>
    <col min="6924" max="6924" width="11.7109375" style="224" customWidth="1"/>
    <col min="6925" max="6927" width="11.5703125" style="224"/>
    <col min="6928" max="6928" width="11.140625" style="224" customWidth="1"/>
    <col min="6929" max="6930" width="0" style="224" hidden="1" customWidth="1"/>
    <col min="6931" max="6931" width="11.7109375" style="224" customWidth="1"/>
    <col min="6932" max="6932" width="0" style="224" hidden="1" customWidth="1"/>
    <col min="6933" max="6933" width="1.7109375" style="224" customWidth="1"/>
    <col min="6934" max="7168" width="11.5703125" style="224"/>
    <col min="7169" max="7169" width="1.7109375" style="224" customWidth="1"/>
    <col min="7170" max="7170" width="6" style="224" customWidth="1"/>
    <col min="7171" max="7171" width="5.7109375" style="224" customWidth="1"/>
    <col min="7172" max="7172" width="3.140625" style="224" customWidth="1"/>
    <col min="7173" max="7173" width="3.5703125" style="224" customWidth="1"/>
    <col min="7174" max="7174" width="13.140625" style="224" customWidth="1"/>
    <col min="7175" max="7175" width="61.85546875" style="224" customWidth="1"/>
    <col min="7176" max="7176" width="11.5703125" style="224"/>
    <col min="7177" max="7177" width="8.140625" style="224" customWidth="1"/>
    <col min="7178" max="7178" width="11.7109375" style="224" customWidth="1"/>
    <col min="7179" max="7179" width="15.42578125" style="224" customWidth="1"/>
    <col min="7180" max="7180" width="11.7109375" style="224" customWidth="1"/>
    <col min="7181" max="7183" width="11.5703125" style="224"/>
    <col min="7184" max="7184" width="11.140625" style="224" customWidth="1"/>
    <col min="7185" max="7186" width="0" style="224" hidden="1" customWidth="1"/>
    <col min="7187" max="7187" width="11.7109375" style="224" customWidth="1"/>
    <col min="7188" max="7188" width="0" style="224" hidden="1" customWidth="1"/>
    <col min="7189" max="7189" width="1.7109375" style="224" customWidth="1"/>
    <col min="7190" max="7424" width="11.5703125" style="224"/>
    <col min="7425" max="7425" width="1.7109375" style="224" customWidth="1"/>
    <col min="7426" max="7426" width="6" style="224" customWidth="1"/>
    <col min="7427" max="7427" width="5.7109375" style="224" customWidth="1"/>
    <col min="7428" max="7428" width="3.140625" style="224" customWidth="1"/>
    <col min="7429" max="7429" width="3.5703125" style="224" customWidth="1"/>
    <col min="7430" max="7430" width="13.140625" style="224" customWidth="1"/>
    <col min="7431" max="7431" width="61.85546875" style="224" customWidth="1"/>
    <col min="7432" max="7432" width="11.5703125" style="224"/>
    <col min="7433" max="7433" width="8.140625" style="224" customWidth="1"/>
    <col min="7434" max="7434" width="11.7109375" style="224" customWidth="1"/>
    <col min="7435" max="7435" width="15.42578125" style="224" customWidth="1"/>
    <col min="7436" max="7436" width="11.7109375" style="224" customWidth="1"/>
    <col min="7437" max="7439" width="11.5703125" style="224"/>
    <col min="7440" max="7440" width="11.140625" style="224" customWidth="1"/>
    <col min="7441" max="7442" width="0" style="224" hidden="1" customWidth="1"/>
    <col min="7443" max="7443" width="11.7109375" style="224" customWidth="1"/>
    <col min="7444" max="7444" width="0" style="224" hidden="1" customWidth="1"/>
    <col min="7445" max="7445" width="1.7109375" style="224" customWidth="1"/>
    <col min="7446" max="7680" width="11.5703125" style="224"/>
    <col min="7681" max="7681" width="1.7109375" style="224" customWidth="1"/>
    <col min="7682" max="7682" width="6" style="224" customWidth="1"/>
    <col min="7683" max="7683" width="5.7109375" style="224" customWidth="1"/>
    <col min="7684" max="7684" width="3.140625" style="224" customWidth="1"/>
    <col min="7685" max="7685" width="3.5703125" style="224" customWidth="1"/>
    <col min="7686" max="7686" width="13.140625" style="224" customWidth="1"/>
    <col min="7687" max="7687" width="61.85546875" style="224" customWidth="1"/>
    <col min="7688" max="7688" width="11.5703125" style="224"/>
    <col min="7689" max="7689" width="8.140625" style="224" customWidth="1"/>
    <col min="7690" max="7690" width="11.7109375" style="224" customWidth="1"/>
    <col min="7691" max="7691" width="15.42578125" style="224" customWidth="1"/>
    <col min="7692" max="7692" width="11.7109375" style="224" customWidth="1"/>
    <col min="7693" max="7695" width="11.5703125" style="224"/>
    <col min="7696" max="7696" width="11.140625" style="224" customWidth="1"/>
    <col min="7697" max="7698" width="0" style="224" hidden="1" customWidth="1"/>
    <col min="7699" max="7699" width="11.7109375" style="224" customWidth="1"/>
    <col min="7700" max="7700" width="0" style="224" hidden="1" customWidth="1"/>
    <col min="7701" max="7701" width="1.7109375" style="224" customWidth="1"/>
    <col min="7702" max="7936" width="11.5703125" style="224"/>
    <col min="7937" max="7937" width="1.7109375" style="224" customWidth="1"/>
    <col min="7938" max="7938" width="6" style="224" customWidth="1"/>
    <col min="7939" max="7939" width="5.7109375" style="224" customWidth="1"/>
    <col min="7940" max="7940" width="3.140625" style="224" customWidth="1"/>
    <col min="7941" max="7941" width="3.5703125" style="224" customWidth="1"/>
    <col min="7942" max="7942" width="13.140625" style="224" customWidth="1"/>
    <col min="7943" max="7943" width="61.85546875" style="224" customWidth="1"/>
    <col min="7944" max="7944" width="11.5703125" style="224"/>
    <col min="7945" max="7945" width="8.140625" style="224" customWidth="1"/>
    <col min="7946" max="7946" width="11.7109375" style="224" customWidth="1"/>
    <col min="7947" max="7947" width="15.42578125" style="224" customWidth="1"/>
    <col min="7948" max="7948" width="11.7109375" style="224" customWidth="1"/>
    <col min="7949" max="7951" width="11.5703125" style="224"/>
    <col min="7952" max="7952" width="11.140625" style="224" customWidth="1"/>
    <col min="7953" max="7954" width="0" style="224" hidden="1" customWidth="1"/>
    <col min="7955" max="7955" width="11.7109375" style="224" customWidth="1"/>
    <col min="7956" max="7956" width="0" style="224" hidden="1" customWidth="1"/>
    <col min="7957" max="7957" width="1.7109375" style="224" customWidth="1"/>
    <col min="7958" max="8192" width="11.5703125" style="224"/>
    <col min="8193" max="8193" width="1.7109375" style="224" customWidth="1"/>
    <col min="8194" max="8194" width="6" style="224" customWidth="1"/>
    <col min="8195" max="8195" width="5.7109375" style="224" customWidth="1"/>
    <col min="8196" max="8196" width="3.140625" style="224" customWidth="1"/>
    <col min="8197" max="8197" width="3.5703125" style="224" customWidth="1"/>
    <col min="8198" max="8198" width="13.140625" style="224" customWidth="1"/>
    <col min="8199" max="8199" width="61.85546875" style="224" customWidth="1"/>
    <col min="8200" max="8200" width="11.5703125" style="224"/>
    <col min="8201" max="8201" width="8.140625" style="224" customWidth="1"/>
    <col min="8202" max="8202" width="11.7109375" style="224" customWidth="1"/>
    <col min="8203" max="8203" width="15.42578125" style="224" customWidth="1"/>
    <col min="8204" max="8204" width="11.7109375" style="224" customWidth="1"/>
    <col min="8205" max="8207" width="11.5703125" style="224"/>
    <col min="8208" max="8208" width="11.140625" style="224" customWidth="1"/>
    <col min="8209" max="8210" width="0" style="224" hidden="1" customWidth="1"/>
    <col min="8211" max="8211" width="11.7109375" style="224" customWidth="1"/>
    <col min="8212" max="8212" width="0" style="224" hidden="1" customWidth="1"/>
    <col min="8213" max="8213" width="1.7109375" style="224" customWidth="1"/>
    <col min="8214" max="8448" width="11.5703125" style="224"/>
    <col min="8449" max="8449" width="1.7109375" style="224" customWidth="1"/>
    <col min="8450" max="8450" width="6" style="224" customWidth="1"/>
    <col min="8451" max="8451" width="5.7109375" style="224" customWidth="1"/>
    <col min="8452" max="8452" width="3.140625" style="224" customWidth="1"/>
    <col min="8453" max="8453" width="3.5703125" style="224" customWidth="1"/>
    <col min="8454" max="8454" width="13.140625" style="224" customWidth="1"/>
    <col min="8455" max="8455" width="61.85546875" style="224" customWidth="1"/>
    <col min="8456" max="8456" width="11.5703125" style="224"/>
    <col min="8457" max="8457" width="8.140625" style="224" customWidth="1"/>
    <col min="8458" max="8458" width="11.7109375" style="224" customWidth="1"/>
    <col min="8459" max="8459" width="15.42578125" style="224" customWidth="1"/>
    <col min="8460" max="8460" width="11.7109375" style="224" customWidth="1"/>
    <col min="8461" max="8463" width="11.5703125" style="224"/>
    <col min="8464" max="8464" width="11.140625" style="224" customWidth="1"/>
    <col min="8465" max="8466" width="0" style="224" hidden="1" customWidth="1"/>
    <col min="8467" max="8467" width="11.7109375" style="224" customWidth="1"/>
    <col min="8468" max="8468" width="0" style="224" hidden="1" customWidth="1"/>
    <col min="8469" max="8469" width="1.7109375" style="224" customWidth="1"/>
    <col min="8470" max="8704" width="11.5703125" style="224"/>
    <col min="8705" max="8705" width="1.7109375" style="224" customWidth="1"/>
    <col min="8706" max="8706" width="6" style="224" customWidth="1"/>
    <col min="8707" max="8707" width="5.7109375" style="224" customWidth="1"/>
    <col min="8708" max="8708" width="3.140625" style="224" customWidth="1"/>
    <col min="8709" max="8709" width="3.5703125" style="224" customWidth="1"/>
    <col min="8710" max="8710" width="13.140625" style="224" customWidth="1"/>
    <col min="8711" max="8711" width="61.85546875" style="224" customWidth="1"/>
    <col min="8712" max="8712" width="11.5703125" style="224"/>
    <col min="8713" max="8713" width="8.140625" style="224" customWidth="1"/>
    <col min="8714" max="8714" width="11.7109375" style="224" customWidth="1"/>
    <col min="8715" max="8715" width="15.42578125" style="224" customWidth="1"/>
    <col min="8716" max="8716" width="11.7109375" style="224" customWidth="1"/>
    <col min="8717" max="8719" width="11.5703125" style="224"/>
    <col min="8720" max="8720" width="11.140625" style="224" customWidth="1"/>
    <col min="8721" max="8722" width="0" style="224" hidden="1" customWidth="1"/>
    <col min="8723" max="8723" width="11.7109375" style="224" customWidth="1"/>
    <col min="8724" max="8724" width="0" style="224" hidden="1" customWidth="1"/>
    <col min="8725" max="8725" width="1.7109375" style="224" customWidth="1"/>
    <col min="8726" max="8960" width="11.5703125" style="224"/>
    <col min="8961" max="8961" width="1.7109375" style="224" customWidth="1"/>
    <col min="8962" max="8962" width="6" style="224" customWidth="1"/>
    <col min="8963" max="8963" width="5.7109375" style="224" customWidth="1"/>
    <col min="8964" max="8964" width="3.140625" style="224" customWidth="1"/>
    <col min="8965" max="8965" width="3.5703125" style="224" customWidth="1"/>
    <col min="8966" max="8966" width="13.140625" style="224" customWidth="1"/>
    <col min="8967" max="8967" width="61.85546875" style="224" customWidth="1"/>
    <col min="8968" max="8968" width="11.5703125" style="224"/>
    <col min="8969" max="8969" width="8.140625" style="224" customWidth="1"/>
    <col min="8970" max="8970" width="11.7109375" style="224" customWidth="1"/>
    <col min="8971" max="8971" width="15.42578125" style="224" customWidth="1"/>
    <col min="8972" max="8972" width="11.7109375" style="224" customWidth="1"/>
    <col min="8973" max="8975" width="11.5703125" style="224"/>
    <col min="8976" max="8976" width="11.140625" style="224" customWidth="1"/>
    <col min="8977" max="8978" width="0" style="224" hidden="1" customWidth="1"/>
    <col min="8979" max="8979" width="11.7109375" style="224" customWidth="1"/>
    <col min="8980" max="8980" width="0" style="224" hidden="1" customWidth="1"/>
    <col min="8981" max="8981" width="1.7109375" style="224" customWidth="1"/>
    <col min="8982" max="9216" width="11.5703125" style="224"/>
    <col min="9217" max="9217" width="1.7109375" style="224" customWidth="1"/>
    <col min="9218" max="9218" width="6" style="224" customWidth="1"/>
    <col min="9219" max="9219" width="5.7109375" style="224" customWidth="1"/>
    <col min="9220" max="9220" width="3.140625" style="224" customWidth="1"/>
    <col min="9221" max="9221" width="3.5703125" style="224" customWidth="1"/>
    <col min="9222" max="9222" width="13.140625" style="224" customWidth="1"/>
    <col min="9223" max="9223" width="61.85546875" style="224" customWidth="1"/>
    <col min="9224" max="9224" width="11.5703125" style="224"/>
    <col min="9225" max="9225" width="8.140625" style="224" customWidth="1"/>
    <col min="9226" max="9226" width="11.7109375" style="224" customWidth="1"/>
    <col min="9227" max="9227" width="15.42578125" style="224" customWidth="1"/>
    <col min="9228" max="9228" width="11.7109375" style="224" customWidth="1"/>
    <col min="9229" max="9231" width="11.5703125" style="224"/>
    <col min="9232" max="9232" width="11.140625" style="224" customWidth="1"/>
    <col min="9233" max="9234" width="0" style="224" hidden="1" customWidth="1"/>
    <col min="9235" max="9235" width="11.7109375" style="224" customWidth="1"/>
    <col min="9236" max="9236" width="0" style="224" hidden="1" customWidth="1"/>
    <col min="9237" max="9237" width="1.7109375" style="224" customWidth="1"/>
    <col min="9238" max="9472" width="11.5703125" style="224"/>
    <col min="9473" max="9473" width="1.7109375" style="224" customWidth="1"/>
    <col min="9474" max="9474" width="6" style="224" customWidth="1"/>
    <col min="9475" max="9475" width="5.7109375" style="224" customWidth="1"/>
    <col min="9476" max="9476" width="3.140625" style="224" customWidth="1"/>
    <col min="9477" max="9477" width="3.5703125" style="224" customWidth="1"/>
    <col min="9478" max="9478" width="13.140625" style="224" customWidth="1"/>
    <col min="9479" max="9479" width="61.85546875" style="224" customWidth="1"/>
    <col min="9480" max="9480" width="11.5703125" style="224"/>
    <col min="9481" max="9481" width="8.140625" style="224" customWidth="1"/>
    <col min="9482" max="9482" width="11.7109375" style="224" customWidth="1"/>
    <col min="9483" max="9483" width="15.42578125" style="224" customWidth="1"/>
    <col min="9484" max="9484" width="11.7109375" style="224" customWidth="1"/>
    <col min="9485" max="9487" width="11.5703125" style="224"/>
    <col min="9488" max="9488" width="11.140625" style="224" customWidth="1"/>
    <col min="9489" max="9490" width="0" style="224" hidden="1" customWidth="1"/>
    <col min="9491" max="9491" width="11.7109375" style="224" customWidth="1"/>
    <col min="9492" max="9492" width="0" style="224" hidden="1" customWidth="1"/>
    <col min="9493" max="9493" width="1.7109375" style="224" customWidth="1"/>
    <col min="9494" max="9728" width="11.5703125" style="224"/>
    <col min="9729" max="9729" width="1.7109375" style="224" customWidth="1"/>
    <col min="9730" max="9730" width="6" style="224" customWidth="1"/>
    <col min="9731" max="9731" width="5.7109375" style="224" customWidth="1"/>
    <col min="9732" max="9732" width="3.140625" style="224" customWidth="1"/>
    <col min="9733" max="9733" width="3.5703125" style="224" customWidth="1"/>
    <col min="9734" max="9734" width="13.140625" style="224" customWidth="1"/>
    <col min="9735" max="9735" width="61.85546875" style="224" customWidth="1"/>
    <col min="9736" max="9736" width="11.5703125" style="224"/>
    <col min="9737" max="9737" width="8.140625" style="224" customWidth="1"/>
    <col min="9738" max="9738" width="11.7109375" style="224" customWidth="1"/>
    <col min="9739" max="9739" width="15.42578125" style="224" customWidth="1"/>
    <col min="9740" max="9740" width="11.7109375" style="224" customWidth="1"/>
    <col min="9741" max="9743" width="11.5703125" style="224"/>
    <col min="9744" max="9744" width="11.140625" style="224" customWidth="1"/>
    <col min="9745" max="9746" width="0" style="224" hidden="1" customWidth="1"/>
    <col min="9747" max="9747" width="11.7109375" style="224" customWidth="1"/>
    <col min="9748" max="9748" width="0" style="224" hidden="1" customWidth="1"/>
    <col min="9749" max="9749" width="1.7109375" style="224" customWidth="1"/>
    <col min="9750" max="9984" width="11.5703125" style="224"/>
    <col min="9985" max="9985" width="1.7109375" style="224" customWidth="1"/>
    <col min="9986" max="9986" width="6" style="224" customWidth="1"/>
    <col min="9987" max="9987" width="5.7109375" style="224" customWidth="1"/>
    <col min="9988" max="9988" width="3.140625" style="224" customWidth="1"/>
    <col min="9989" max="9989" width="3.5703125" style="224" customWidth="1"/>
    <col min="9990" max="9990" width="13.140625" style="224" customWidth="1"/>
    <col min="9991" max="9991" width="61.85546875" style="224" customWidth="1"/>
    <col min="9992" max="9992" width="11.5703125" style="224"/>
    <col min="9993" max="9993" width="8.140625" style="224" customWidth="1"/>
    <col min="9994" max="9994" width="11.7109375" style="224" customWidth="1"/>
    <col min="9995" max="9995" width="15.42578125" style="224" customWidth="1"/>
    <col min="9996" max="9996" width="11.7109375" style="224" customWidth="1"/>
    <col min="9997" max="9999" width="11.5703125" style="224"/>
    <col min="10000" max="10000" width="11.140625" style="224" customWidth="1"/>
    <col min="10001" max="10002" width="0" style="224" hidden="1" customWidth="1"/>
    <col min="10003" max="10003" width="11.7109375" style="224" customWidth="1"/>
    <col min="10004" max="10004" width="0" style="224" hidden="1" customWidth="1"/>
    <col min="10005" max="10005" width="1.7109375" style="224" customWidth="1"/>
    <col min="10006" max="10240" width="11.5703125" style="224"/>
    <col min="10241" max="10241" width="1.7109375" style="224" customWidth="1"/>
    <col min="10242" max="10242" width="6" style="224" customWidth="1"/>
    <col min="10243" max="10243" width="5.7109375" style="224" customWidth="1"/>
    <col min="10244" max="10244" width="3.140625" style="224" customWidth="1"/>
    <col min="10245" max="10245" width="3.5703125" style="224" customWidth="1"/>
    <col min="10246" max="10246" width="13.140625" style="224" customWidth="1"/>
    <col min="10247" max="10247" width="61.85546875" style="224" customWidth="1"/>
    <col min="10248" max="10248" width="11.5703125" style="224"/>
    <col min="10249" max="10249" width="8.140625" style="224" customWidth="1"/>
    <col min="10250" max="10250" width="11.7109375" style="224" customWidth="1"/>
    <col min="10251" max="10251" width="15.42578125" style="224" customWidth="1"/>
    <col min="10252" max="10252" width="11.7109375" style="224" customWidth="1"/>
    <col min="10253" max="10255" width="11.5703125" style="224"/>
    <col min="10256" max="10256" width="11.140625" style="224" customWidth="1"/>
    <col min="10257" max="10258" width="0" style="224" hidden="1" customWidth="1"/>
    <col min="10259" max="10259" width="11.7109375" style="224" customWidth="1"/>
    <col min="10260" max="10260" width="0" style="224" hidden="1" customWidth="1"/>
    <col min="10261" max="10261" width="1.7109375" style="224" customWidth="1"/>
    <col min="10262" max="10496" width="11.5703125" style="224"/>
    <col min="10497" max="10497" width="1.7109375" style="224" customWidth="1"/>
    <col min="10498" max="10498" width="6" style="224" customWidth="1"/>
    <col min="10499" max="10499" width="5.7109375" style="224" customWidth="1"/>
    <col min="10500" max="10500" width="3.140625" style="224" customWidth="1"/>
    <col min="10501" max="10501" width="3.5703125" style="224" customWidth="1"/>
    <col min="10502" max="10502" width="13.140625" style="224" customWidth="1"/>
    <col min="10503" max="10503" width="61.85546875" style="224" customWidth="1"/>
    <col min="10504" max="10504" width="11.5703125" style="224"/>
    <col min="10505" max="10505" width="8.140625" style="224" customWidth="1"/>
    <col min="10506" max="10506" width="11.7109375" style="224" customWidth="1"/>
    <col min="10507" max="10507" width="15.42578125" style="224" customWidth="1"/>
    <col min="10508" max="10508" width="11.7109375" style="224" customWidth="1"/>
    <col min="10509" max="10511" width="11.5703125" style="224"/>
    <col min="10512" max="10512" width="11.140625" style="224" customWidth="1"/>
    <col min="10513" max="10514" width="0" style="224" hidden="1" customWidth="1"/>
    <col min="10515" max="10515" width="11.7109375" style="224" customWidth="1"/>
    <col min="10516" max="10516" width="0" style="224" hidden="1" customWidth="1"/>
    <col min="10517" max="10517" width="1.7109375" style="224" customWidth="1"/>
    <col min="10518" max="10752" width="11.5703125" style="224"/>
    <col min="10753" max="10753" width="1.7109375" style="224" customWidth="1"/>
    <col min="10754" max="10754" width="6" style="224" customWidth="1"/>
    <col min="10755" max="10755" width="5.7109375" style="224" customWidth="1"/>
    <col min="10756" max="10756" width="3.140625" style="224" customWidth="1"/>
    <col min="10757" max="10757" width="3.5703125" style="224" customWidth="1"/>
    <col min="10758" max="10758" width="13.140625" style="224" customWidth="1"/>
    <col min="10759" max="10759" width="61.85546875" style="224" customWidth="1"/>
    <col min="10760" max="10760" width="11.5703125" style="224"/>
    <col min="10761" max="10761" width="8.140625" style="224" customWidth="1"/>
    <col min="10762" max="10762" width="11.7109375" style="224" customWidth="1"/>
    <col min="10763" max="10763" width="15.42578125" style="224" customWidth="1"/>
    <col min="10764" max="10764" width="11.7109375" style="224" customWidth="1"/>
    <col min="10765" max="10767" width="11.5703125" style="224"/>
    <col min="10768" max="10768" width="11.140625" style="224" customWidth="1"/>
    <col min="10769" max="10770" width="0" style="224" hidden="1" customWidth="1"/>
    <col min="10771" max="10771" width="11.7109375" style="224" customWidth="1"/>
    <col min="10772" max="10772" width="0" style="224" hidden="1" customWidth="1"/>
    <col min="10773" max="10773" width="1.7109375" style="224" customWidth="1"/>
    <col min="10774" max="11008" width="11.5703125" style="224"/>
    <col min="11009" max="11009" width="1.7109375" style="224" customWidth="1"/>
    <col min="11010" max="11010" width="6" style="224" customWidth="1"/>
    <col min="11011" max="11011" width="5.7109375" style="224" customWidth="1"/>
    <col min="11012" max="11012" width="3.140625" style="224" customWidth="1"/>
    <col min="11013" max="11013" width="3.5703125" style="224" customWidth="1"/>
    <col min="11014" max="11014" width="13.140625" style="224" customWidth="1"/>
    <col min="11015" max="11015" width="61.85546875" style="224" customWidth="1"/>
    <col min="11016" max="11016" width="11.5703125" style="224"/>
    <col min="11017" max="11017" width="8.140625" style="224" customWidth="1"/>
    <col min="11018" max="11018" width="11.7109375" style="224" customWidth="1"/>
    <col min="11019" max="11019" width="15.42578125" style="224" customWidth="1"/>
    <col min="11020" max="11020" width="11.7109375" style="224" customWidth="1"/>
    <col min="11021" max="11023" width="11.5703125" style="224"/>
    <col min="11024" max="11024" width="11.140625" style="224" customWidth="1"/>
    <col min="11025" max="11026" width="0" style="224" hidden="1" customWidth="1"/>
    <col min="11027" max="11027" width="11.7109375" style="224" customWidth="1"/>
    <col min="11028" max="11028" width="0" style="224" hidden="1" customWidth="1"/>
    <col min="11029" max="11029" width="1.7109375" style="224" customWidth="1"/>
    <col min="11030" max="11264" width="11.5703125" style="224"/>
    <col min="11265" max="11265" width="1.7109375" style="224" customWidth="1"/>
    <col min="11266" max="11266" width="6" style="224" customWidth="1"/>
    <col min="11267" max="11267" width="5.7109375" style="224" customWidth="1"/>
    <col min="11268" max="11268" width="3.140625" style="224" customWidth="1"/>
    <col min="11269" max="11269" width="3.5703125" style="224" customWidth="1"/>
    <col min="11270" max="11270" width="13.140625" style="224" customWidth="1"/>
    <col min="11271" max="11271" width="61.85546875" style="224" customWidth="1"/>
    <col min="11272" max="11272" width="11.5703125" style="224"/>
    <col min="11273" max="11273" width="8.140625" style="224" customWidth="1"/>
    <col min="11274" max="11274" width="11.7109375" style="224" customWidth="1"/>
    <col min="11275" max="11275" width="15.42578125" style="224" customWidth="1"/>
    <col min="11276" max="11276" width="11.7109375" style="224" customWidth="1"/>
    <col min="11277" max="11279" width="11.5703125" style="224"/>
    <col min="11280" max="11280" width="11.140625" style="224" customWidth="1"/>
    <col min="11281" max="11282" width="0" style="224" hidden="1" customWidth="1"/>
    <col min="11283" max="11283" width="11.7109375" style="224" customWidth="1"/>
    <col min="11284" max="11284" width="0" style="224" hidden="1" customWidth="1"/>
    <col min="11285" max="11285" width="1.7109375" style="224" customWidth="1"/>
    <col min="11286" max="11520" width="11.5703125" style="224"/>
    <col min="11521" max="11521" width="1.7109375" style="224" customWidth="1"/>
    <col min="11522" max="11522" width="6" style="224" customWidth="1"/>
    <col min="11523" max="11523" width="5.7109375" style="224" customWidth="1"/>
    <col min="11524" max="11524" width="3.140625" style="224" customWidth="1"/>
    <col min="11525" max="11525" width="3.5703125" style="224" customWidth="1"/>
    <col min="11526" max="11526" width="13.140625" style="224" customWidth="1"/>
    <col min="11527" max="11527" width="61.85546875" style="224" customWidth="1"/>
    <col min="11528" max="11528" width="11.5703125" style="224"/>
    <col min="11529" max="11529" width="8.140625" style="224" customWidth="1"/>
    <col min="11530" max="11530" width="11.7109375" style="224" customWidth="1"/>
    <col min="11531" max="11531" width="15.42578125" style="224" customWidth="1"/>
    <col min="11532" max="11532" width="11.7109375" style="224" customWidth="1"/>
    <col min="11533" max="11535" width="11.5703125" style="224"/>
    <col min="11536" max="11536" width="11.140625" style="224" customWidth="1"/>
    <col min="11537" max="11538" width="0" style="224" hidden="1" customWidth="1"/>
    <col min="11539" max="11539" width="11.7109375" style="224" customWidth="1"/>
    <col min="11540" max="11540" width="0" style="224" hidden="1" customWidth="1"/>
    <col min="11541" max="11541" width="1.7109375" style="224" customWidth="1"/>
    <col min="11542" max="11776" width="11.5703125" style="224"/>
    <col min="11777" max="11777" width="1.7109375" style="224" customWidth="1"/>
    <col min="11778" max="11778" width="6" style="224" customWidth="1"/>
    <col min="11779" max="11779" width="5.7109375" style="224" customWidth="1"/>
    <col min="11780" max="11780" width="3.140625" style="224" customWidth="1"/>
    <col min="11781" max="11781" width="3.5703125" style="224" customWidth="1"/>
    <col min="11782" max="11782" width="13.140625" style="224" customWidth="1"/>
    <col min="11783" max="11783" width="61.85546875" style="224" customWidth="1"/>
    <col min="11784" max="11784" width="11.5703125" style="224"/>
    <col min="11785" max="11785" width="8.140625" style="224" customWidth="1"/>
    <col min="11786" max="11786" width="11.7109375" style="224" customWidth="1"/>
    <col min="11787" max="11787" width="15.42578125" style="224" customWidth="1"/>
    <col min="11788" max="11788" width="11.7109375" style="224" customWidth="1"/>
    <col min="11789" max="11791" width="11.5703125" style="224"/>
    <col min="11792" max="11792" width="11.140625" style="224" customWidth="1"/>
    <col min="11793" max="11794" width="0" style="224" hidden="1" customWidth="1"/>
    <col min="11795" max="11795" width="11.7109375" style="224" customWidth="1"/>
    <col min="11796" max="11796" width="0" style="224" hidden="1" customWidth="1"/>
    <col min="11797" max="11797" width="1.7109375" style="224" customWidth="1"/>
    <col min="11798" max="12032" width="11.5703125" style="224"/>
    <col min="12033" max="12033" width="1.7109375" style="224" customWidth="1"/>
    <col min="12034" max="12034" width="6" style="224" customWidth="1"/>
    <col min="12035" max="12035" width="5.7109375" style="224" customWidth="1"/>
    <col min="12036" max="12036" width="3.140625" style="224" customWidth="1"/>
    <col min="12037" max="12037" width="3.5703125" style="224" customWidth="1"/>
    <col min="12038" max="12038" width="13.140625" style="224" customWidth="1"/>
    <col min="12039" max="12039" width="61.85546875" style="224" customWidth="1"/>
    <col min="12040" max="12040" width="11.5703125" style="224"/>
    <col min="12041" max="12041" width="8.140625" style="224" customWidth="1"/>
    <col min="12042" max="12042" width="11.7109375" style="224" customWidth="1"/>
    <col min="12043" max="12043" width="15.42578125" style="224" customWidth="1"/>
    <col min="12044" max="12044" width="11.7109375" style="224" customWidth="1"/>
    <col min="12045" max="12047" width="11.5703125" style="224"/>
    <col min="12048" max="12048" width="11.140625" style="224" customWidth="1"/>
    <col min="12049" max="12050" width="0" style="224" hidden="1" customWidth="1"/>
    <col min="12051" max="12051" width="11.7109375" style="224" customWidth="1"/>
    <col min="12052" max="12052" width="0" style="224" hidden="1" customWidth="1"/>
    <col min="12053" max="12053" width="1.7109375" style="224" customWidth="1"/>
    <col min="12054" max="12288" width="11.5703125" style="224"/>
    <col min="12289" max="12289" width="1.7109375" style="224" customWidth="1"/>
    <col min="12290" max="12290" width="6" style="224" customWidth="1"/>
    <col min="12291" max="12291" width="5.7109375" style="224" customWidth="1"/>
    <col min="12292" max="12292" width="3.140625" style="224" customWidth="1"/>
    <col min="12293" max="12293" width="3.5703125" style="224" customWidth="1"/>
    <col min="12294" max="12294" width="13.140625" style="224" customWidth="1"/>
    <col min="12295" max="12295" width="61.85546875" style="224" customWidth="1"/>
    <col min="12296" max="12296" width="11.5703125" style="224"/>
    <col min="12297" max="12297" width="8.140625" style="224" customWidth="1"/>
    <col min="12298" max="12298" width="11.7109375" style="224" customWidth="1"/>
    <col min="12299" max="12299" width="15.42578125" style="224" customWidth="1"/>
    <col min="12300" max="12300" width="11.7109375" style="224" customWidth="1"/>
    <col min="12301" max="12303" width="11.5703125" style="224"/>
    <col min="12304" max="12304" width="11.140625" style="224" customWidth="1"/>
    <col min="12305" max="12306" width="0" style="224" hidden="1" customWidth="1"/>
    <col min="12307" max="12307" width="11.7109375" style="224" customWidth="1"/>
    <col min="12308" max="12308" width="0" style="224" hidden="1" customWidth="1"/>
    <col min="12309" max="12309" width="1.7109375" style="224" customWidth="1"/>
    <col min="12310" max="12544" width="11.5703125" style="224"/>
    <col min="12545" max="12545" width="1.7109375" style="224" customWidth="1"/>
    <col min="12546" max="12546" width="6" style="224" customWidth="1"/>
    <col min="12547" max="12547" width="5.7109375" style="224" customWidth="1"/>
    <col min="12548" max="12548" width="3.140625" style="224" customWidth="1"/>
    <col min="12549" max="12549" width="3.5703125" style="224" customWidth="1"/>
    <col min="12550" max="12550" width="13.140625" style="224" customWidth="1"/>
    <col min="12551" max="12551" width="61.85546875" style="224" customWidth="1"/>
    <col min="12552" max="12552" width="11.5703125" style="224"/>
    <col min="12553" max="12553" width="8.140625" style="224" customWidth="1"/>
    <col min="12554" max="12554" width="11.7109375" style="224" customWidth="1"/>
    <col min="12555" max="12555" width="15.42578125" style="224" customWidth="1"/>
    <col min="12556" max="12556" width="11.7109375" style="224" customWidth="1"/>
    <col min="12557" max="12559" width="11.5703125" style="224"/>
    <col min="12560" max="12560" width="11.140625" style="224" customWidth="1"/>
    <col min="12561" max="12562" width="0" style="224" hidden="1" customWidth="1"/>
    <col min="12563" max="12563" width="11.7109375" style="224" customWidth="1"/>
    <col min="12564" max="12564" width="0" style="224" hidden="1" customWidth="1"/>
    <col min="12565" max="12565" width="1.7109375" style="224" customWidth="1"/>
    <col min="12566" max="12800" width="11.5703125" style="224"/>
    <col min="12801" max="12801" width="1.7109375" style="224" customWidth="1"/>
    <col min="12802" max="12802" width="6" style="224" customWidth="1"/>
    <col min="12803" max="12803" width="5.7109375" style="224" customWidth="1"/>
    <col min="12804" max="12804" width="3.140625" style="224" customWidth="1"/>
    <col min="12805" max="12805" width="3.5703125" style="224" customWidth="1"/>
    <col min="12806" max="12806" width="13.140625" style="224" customWidth="1"/>
    <col min="12807" max="12807" width="61.85546875" style="224" customWidth="1"/>
    <col min="12808" max="12808" width="11.5703125" style="224"/>
    <col min="12809" max="12809" width="8.140625" style="224" customWidth="1"/>
    <col min="12810" max="12810" width="11.7109375" style="224" customWidth="1"/>
    <col min="12811" max="12811" width="15.42578125" style="224" customWidth="1"/>
    <col min="12812" max="12812" width="11.7109375" style="224" customWidth="1"/>
    <col min="12813" max="12815" width="11.5703125" style="224"/>
    <col min="12816" max="12816" width="11.140625" style="224" customWidth="1"/>
    <col min="12817" max="12818" width="0" style="224" hidden="1" customWidth="1"/>
    <col min="12819" max="12819" width="11.7109375" style="224" customWidth="1"/>
    <col min="12820" max="12820" width="0" style="224" hidden="1" customWidth="1"/>
    <col min="12821" max="12821" width="1.7109375" style="224" customWidth="1"/>
    <col min="12822" max="13056" width="11.5703125" style="224"/>
    <col min="13057" max="13057" width="1.7109375" style="224" customWidth="1"/>
    <col min="13058" max="13058" width="6" style="224" customWidth="1"/>
    <col min="13059" max="13059" width="5.7109375" style="224" customWidth="1"/>
    <col min="13060" max="13060" width="3.140625" style="224" customWidth="1"/>
    <col min="13061" max="13061" width="3.5703125" style="224" customWidth="1"/>
    <col min="13062" max="13062" width="13.140625" style="224" customWidth="1"/>
    <col min="13063" max="13063" width="61.85546875" style="224" customWidth="1"/>
    <col min="13064" max="13064" width="11.5703125" style="224"/>
    <col min="13065" max="13065" width="8.140625" style="224" customWidth="1"/>
    <col min="13066" max="13066" width="11.7109375" style="224" customWidth="1"/>
    <col min="13067" max="13067" width="15.42578125" style="224" customWidth="1"/>
    <col min="13068" max="13068" width="11.7109375" style="224" customWidth="1"/>
    <col min="13069" max="13071" width="11.5703125" style="224"/>
    <col min="13072" max="13072" width="11.140625" style="224" customWidth="1"/>
    <col min="13073" max="13074" width="0" style="224" hidden="1" customWidth="1"/>
    <col min="13075" max="13075" width="11.7109375" style="224" customWidth="1"/>
    <col min="13076" max="13076" width="0" style="224" hidden="1" customWidth="1"/>
    <col min="13077" max="13077" width="1.7109375" style="224" customWidth="1"/>
    <col min="13078" max="13312" width="11.5703125" style="224"/>
    <col min="13313" max="13313" width="1.7109375" style="224" customWidth="1"/>
    <col min="13314" max="13314" width="6" style="224" customWidth="1"/>
    <col min="13315" max="13315" width="5.7109375" style="224" customWidth="1"/>
    <col min="13316" max="13316" width="3.140625" style="224" customWidth="1"/>
    <col min="13317" max="13317" width="3.5703125" style="224" customWidth="1"/>
    <col min="13318" max="13318" width="13.140625" style="224" customWidth="1"/>
    <col min="13319" max="13319" width="61.85546875" style="224" customWidth="1"/>
    <col min="13320" max="13320" width="11.5703125" style="224"/>
    <col min="13321" max="13321" width="8.140625" style="224" customWidth="1"/>
    <col min="13322" max="13322" width="11.7109375" style="224" customWidth="1"/>
    <col min="13323" max="13323" width="15.42578125" style="224" customWidth="1"/>
    <col min="13324" max="13324" width="11.7109375" style="224" customWidth="1"/>
    <col min="13325" max="13327" width="11.5703125" style="224"/>
    <col min="13328" max="13328" width="11.140625" style="224" customWidth="1"/>
    <col min="13329" max="13330" width="0" style="224" hidden="1" customWidth="1"/>
    <col min="13331" max="13331" width="11.7109375" style="224" customWidth="1"/>
    <col min="13332" max="13332" width="0" style="224" hidden="1" customWidth="1"/>
    <col min="13333" max="13333" width="1.7109375" style="224" customWidth="1"/>
    <col min="13334" max="13568" width="11.5703125" style="224"/>
    <col min="13569" max="13569" width="1.7109375" style="224" customWidth="1"/>
    <col min="13570" max="13570" width="6" style="224" customWidth="1"/>
    <col min="13571" max="13571" width="5.7109375" style="224" customWidth="1"/>
    <col min="13572" max="13572" width="3.140625" style="224" customWidth="1"/>
    <col min="13573" max="13573" width="3.5703125" style="224" customWidth="1"/>
    <col min="13574" max="13574" width="13.140625" style="224" customWidth="1"/>
    <col min="13575" max="13575" width="61.85546875" style="224" customWidth="1"/>
    <col min="13576" max="13576" width="11.5703125" style="224"/>
    <col min="13577" max="13577" width="8.140625" style="224" customWidth="1"/>
    <col min="13578" max="13578" width="11.7109375" style="224" customWidth="1"/>
    <col min="13579" max="13579" width="15.42578125" style="224" customWidth="1"/>
    <col min="13580" max="13580" width="11.7109375" style="224" customWidth="1"/>
    <col min="13581" max="13583" width="11.5703125" style="224"/>
    <col min="13584" max="13584" width="11.140625" style="224" customWidth="1"/>
    <col min="13585" max="13586" width="0" style="224" hidden="1" customWidth="1"/>
    <col min="13587" max="13587" width="11.7109375" style="224" customWidth="1"/>
    <col min="13588" max="13588" width="0" style="224" hidden="1" customWidth="1"/>
    <col min="13589" max="13589" width="1.7109375" style="224" customWidth="1"/>
    <col min="13590" max="13824" width="11.5703125" style="224"/>
    <col min="13825" max="13825" width="1.7109375" style="224" customWidth="1"/>
    <col min="13826" max="13826" width="6" style="224" customWidth="1"/>
    <col min="13827" max="13827" width="5.7109375" style="224" customWidth="1"/>
    <col min="13828" max="13828" width="3.140625" style="224" customWidth="1"/>
    <col min="13829" max="13829" width="3.5703125" style="224" customWidth="1"/>
    <col min="13830" max="13830" width="13.140625" style="224" customWidth="1"/>
    <col min="13831" max="13831" width="61.85546875" style="224" customWidth="1"/>
    <col min="13832" max="13832" width="11.5703125" style="224"/>
    <col min="13833" max="13833" width="8.140625" style="224" customWidth="1"/>
    <col min="13834" max="13834" width="11.7109375" style="224" customWidth="1"/>
    <col min="13835" max="13835" width="15.42578125" style="224" customWidth="1"/>
    <col min="13836" max="13836" width="11.7109375" style="224" customWidth="1"/>
    <col min="13837" max="13839" width="11.5703125" style="224"/>
    <col min="13840" max="13840" width="11.140625" style="224" customWidth="1"/>
    <col min="13841" max="13842" width="0" style="224" hidden="1" customWidth="1"/>
    <col min="13843" max="13843" width="11.7109375" style="224" customWidth="1"/>
    <col min="13844" max="13844" width="0" style="224" hidden="1" customWidth="1"/>
    <col min="13845" max="13845" width="1.7109375" style="224" customWidth="1"/>
    <col min="13846" max="14080" width="11.5703125" style="224"/>
    <col min="14081" max="14081" width="1.7109375" style="224" customWidth="1"/>
    <col min="14082" max="14082" width="6" style="224" customWidth="1"/>
    <col min="14083" max="14083" width="5.7109375" style="224" customWidth="1"/>
    <col min="14084" max="14084" width="3.140625" style="224" customWidth="1"/>
    <col min="14085" max="14085" width="3.5703125" style="224" customWidth="1"/>
    <col min="14086" max="14086" width="13.140625" style="224" customWidth="1"/>
    <col min="14087" max="14087" width="61.85546875" style="224" customWidth="1"/>
    <col min="14088" max="14088" width="11.5703125" style="224"/>
    <col min="14089" max="14089" width="8.140625" style="224" customWidth="1"/>
    <col min="14090" max="14090" width="11.7109375" style="224" customWidth="1"/>
    <col min="14091" max="14091" width="15.42578125" style="224" customWidth="1"/>
    <col min="14092" max="14092" width="11.7109375" style="224" customWidth="1"/>
    <col min="14093" max="14095" width="11.5703125" style="224"/>
    <col min="14096" max="14096" width="11.140625" style="224" customWidth="1"/>
    <col min="14097" max="14098" width="0" style="224" hidden="1" customWidth="1"/>
    <col min="14099" max="14099" width="11.7109375" style="224" customWidth="1"/>
    <col min="14100" max="14100" width="0" style="224" hidden="1" customWidth="1"/>
    <col min="14101" max="14101" width="1.7109375" style="224" customWidth="1"/>
    <col min="14102" max="14336" width="11.5703125" style="224"/>
    <col min="14337" max="14337" width="1.7109375" style="224" customWidth="1"/>
    <col min="14338" max="14338" width="6" style="224" customWidth="1"/>
    <col min="14339" max="14339" width="5.7109375" style="224" customWidth="1"/>
    <col min="14340" max="14340" width="3.140625" style="224" customWidth="1"/>
    <col min="14341" max="14341" width="3.5703125" style="224" customWidth="1"/>
    <col min="14342" max="14342" width="13.140625" style="224" customWidth="1"/>
    <col min="14343" max="14343" width="61.85546875" style="224" customWidth="1"/>
    <col min="14344" max="14344" width="11.5703125" style="224"/>
    <col min="14345" max="14345" width="8.140625" style="224" customWidth="1"/>
    <col min="14346" max="14346" width="11.7109375" style="224" customWidth="1"/>
    <col min="14347" max="14347" width="15.42578125" style="224" customWidth="1"/>
    <col min="14348" max="14348" width="11.7109375" style="224" customWidth="1"/>
    <col min="14349" max="14351" width="11.5703125" style="224"/>
    <col min="14352" max="14352" width="11.140625" style="224" customWidth="1"/>
    <col min="14353" max="14354" width="0" style="224" hidden="1" customWidth="1"/>
    <col min="14355" max="14355" width="11.7109375" style="224" customWidth="1"/>
    <col min="14356" max="14356" width="0" style="224" hidden="1" customWidth="1"/>
    <col min="14357" max="14357" width="1.7109375" style="224" customWidth="1"/>
    <col min="14358" max="14592" width="11.5703125" style="224"/>
    <col min="14593" max="14593" width="1.7109375" style="224" customWidth="1"/>
    <col min="14594" max="14594" width="6" style="224" customWidth="1"/>
    <col min="14595" max="14595" width="5.7109375" style="224" customWidth="1"/>
    <col min="14596" max="14596" width="3.140625" style="224" customWidth="1"/>
    <col min="14597" max="14597" width="3.5703125" style="224" customWidth="1"/>
    <col min="14598" max="14598" width="13.140625" style="224" customWidth="1"/>
    <col min="14599" max="14599" width="61.85546875" style="224" customWidth="1"/>
    <col min="14600" max="14600" width="11.5703125" style="224"/>
    <col min="14601" max="14601" width="8.140625" style="224" customWidth="1"/>
    <col min="14602" max="14602" width="11.7109375" style="224" customWidth="1"/>
    <col min="14603" max="14603" width="15.42578125" style="224" customWidth="1"/>
    <col min="14604" max="14604" width="11.7109375" style="224" customWidth="1"/>
    <col min="14605" max="14607" width="11.5703125" style="224"/>
    <col min="14608" max="14608" width="11.140625" style="224" customWidth="1"/>
    <col min="14609" max="14610" width="0" style="224" hidden="1" customWidth="1"/>
    <col min="14611" max="14611" width="11.7109375" style="224" customWidth="1"/>
    <col min="14612" max="14612" width="0" style="224" hidden="1" customWidth="1"/>
    <col min="14613" max="14613" width="1.7109375" style="224" customWidth="1"/>
    <col min="14614" max="14848" width="11.5703125" style="224"/>
    <col min="14849" max="14849" width="1.7109375" style="224" customWidth="1"/>
    <col min="14850" max="14850" width="6" style="224" customWidth="1"/>
    <col min="14851" max="14851" width="5.7109375" style="224" customWidth="1"/>
    <col min="14852" max="14852" width="3.140625" style="224" customWidth="1"/>
    <col min="14853" max="14853" width="3.5703125" style="224" customWidth="1"/>
    <col min="14854" max="14854" width="13.140625" style="224" customWidth="1"/>
    <col min="14855" max="14855" width="61.85546875" style="224" customWidth="1"/>
    <col min="14856" max="14856" width="11.5703125" style="224"/>
    <col min="14857" max="14857" width="8.140625" style="224" customWidth="1"/>
    <col min="14858" max="14858" width="11.7109375" style="224" customWidth="1"/>
    <col min="14859" max="14859" width="15.42578125" style="224" customWidth="1"/>
    <col min="14860" max="14860" width="11.7109375" style="224" customWidth="1"/>
    <col min="14861" max="14863" width="11.5703125" style="224"/>
    <col min="14864" max="14864" width="11.140625" style="224" customWidth="1"/>
    <col min="14865" max="14866" width="0" style="224" hidden="1" customWidth="1"/>
    <col min="14867" max="14867" width="11.7109375" style="224" customWidth="1"/>
    <col min="14868" max="14868" width="0" style="224" hidden="1" customWidth="1"/>
    <col min="14869" max="14869" width="1.7109375" style="224" customWidth="1"/>
    <col min="14870" max="15104" width="11.5703125" style="224"/>
    <col min="15105" max="15105" width="1.7109375" style="224" customWidth="1"/>
    <col min="15106" max="15106" width="6" style="224" customWidth="1"/>
    <col min="15107" max="15107" width="5.7109375" style="224" customWidth="1"/>
    <col min="15108" max="15108" width="3.140625" style="224" customWidth="1"/>
    <col min="15109" max="15109" width="3.5703125" style="224" customWidth="1"/>
    <col min="15110" max="15110" width="13.140625" style="224" customWidth="1"/>
    <col min="15111" max="15111" width="61.85546875" style="224" customWidth="1"/>
    <col min="15112" max="15112" width="11.5703125" style="224"/>
    <col min="15113" max="15113" width="8.140625" style="224" customWidth="1"/>
    <col min="15114" max="15114" width="11.7109375" style="224" customWidth="1"/>
    <col min="15115" max="15115" width="15.42578125" style="224" customWidth="1"/>
    <col min="15116" max="15116" width="11.7109375" style="224" customWidth="1"/>
    <col min="15117" max="15119" width="11.5703125" style="224"/>
    <col min="15120" max="15120" width="11.140625" style="224" customWidth="1"/>
    <col min="15121" max="15122" width="0" style="224" hidden="1" customWidth="1"/>
    <col min="15123" max="15123" width="11.7109375" style="224" customWidth="1"/>
    <col min="15124" max="15124" width="0" style="224" hidden="1" customWidth="1"/>
    <col min="15125" max="15125" width="1.7109375" style="224" customWidth="1"/>
    <col min="15126" max="15360" width="11.5703125" style="224"/>
    <col min="15361" max="15361" width="1.7109375" style="224" customWidth="1"/>
    <col min="15362" max="15362" width="6" style="224" customWidth="1"/>
    <col min="15363" max="15363" width="5.7109375" style="224" customWidth="1"/>
    <col min="15364" max="15364" width="3.140625" style="224" customWidth="1"/>
    <col min="15365" max="15365" width="3.5703125" style="224" customWidth="1"/>
    <col min="15366" max="15366" width="13.140625" style="224" customWidth="1"/>
    <col min="15367" max="15367" width="61.85546875" style="224" customWidth="1"/>
    <col min="15368" max="15368" width="11.5703125" style="224"/>
    <col min="15369" max="15369" width="8.140625" style="224" customWidth="1"/>
    <col min="15370" max="15370" width="11.7109375" style="224" customWidth="1"/>
    <col min="15371" max="15371" width="15.42578125" style="224" customWidth="1"/>
    <col min="15372" max="15372" width="11.7109375" style="224" customWidth="1"/>
    <col min="15373" max="15375" width="11.5703125" style="224"/>
    <col min="15376" max="15376" width="11.140625" style="224" customWidth="1"/>
    <col min="15377" max="15378" width="0" style="224" hidden="1" customWidth="1"/>
    <col min="15379" max="15379" width="11.7109375" style="224" customWidth="1"/>
    <col min="15380" max="15380" width="0" style="224" hidden="1" customWidth="1"/>
    <col min="15381" max="15381" width="1.7109375" style="224" customWidth="1"/>
    <col min="15382" max="15616" width="11.5703125" style="224"/>
    <col min="15617" max="15617" width="1.7109375" style="224" customWidth="1"/>
    <col min="15618" max="15618" width="6" style="224" customWidth="1"/>
    <col min="15619" max="15619" width="5.7109375" style="224" customWidth="1"/>
    <col min="15620" max="15620" width="3.140625" style="224" customWidth="1"/>
    <col min="15621" max="15621" width="3.5703125" style="224" customWidth="1"/>
    <col min="15622" max="15622" width="13.140625" style="224" customWidth="1"/>
    <col min="15623" max="15623" width="61.85546875" style="224" customWidth="1"/>
    <col min="15624" max="15624" width="11.5703125" style="224"/>
    <col min="15625" max="15625" width="8.140625" style="224" customWidth="1"/>
    <col min="15626" max="15626" width="11.7109375" style="224" customWidth="1"/>
    <col min="15627" max="15627" width="15.42578125" style="224" customWidth="1"/>
    <col min="15628" max="15628" width="11.7109375" style="224" customWidth="1"/>
    <col min="15629" max="15631" width="11.5703125" style="224"/>
    <col min="15632" max="15632" width="11.140625" style="224" customWidth="1"/>
    <col min="15633" max="15634" width="0" style="224" hidden="1" customWidth="1"/>
    <col min="15635" max="15635" width="11.7109375" style="224" customWidth="1"/>
    <col min="15636" max="15636" width="0" style="224" hidden="1" customWidth="1"/>
    <col min="15637" max="15637" width="1.7109375" style="224" customWidth="1"/>
    <col min="15638" max="15872" width="11.5703125" style="224"/>
    <col min="15873" max="15873" width="1.7109375" style="224" customWidth="1"/>
    <col min="15874" max="15874" width="6" style="224" customWidth="1"/>
    <col min="15875" max="15875" width="5.7109375" style="224" customWidth="1"/>
    <col min="15876" max="15876" width="3.140625" style="224" customWidth="1"/>
    <col min="15877" max="15877" width="3.5703125" style="224" customWidth="1"/>
    <col min="15878" max="15878" width="13.140625" style="224" customWidth="1"/>
    <col min="15879" max="15879" width="61.85546875" style="224" customWidth="1"/>
    <col min="15880" max="15880" width="11.5703125" style="224"/>
    <col min="15881" max="15881" width="8.140625" style="224" customWidth="1"/>
    <col min="15882" max="15882" width="11.7109375" style="224" customWidth="1"/>
    <col min="15883" max="15883" width="15.42578125" style="224" customWidth="1"/>
    <col min="15884" max="15884" width="11.7109375" style="224" customWidth="1"/>
    <col min="15885" max="15887" width="11.5703125" style="224"/>
    <col min="15888" max="15888" width="11.140625" style="224" customWidth="1"/>
    <col min="15889" max="15890" width="0" style="224" hidden="1" customWidth="1"/>
    <col min="15891" max="15891" width="11.7109375" style="224" customWidth="1"/>
    <col min="15892" max="15892" width="0" style="224" hidden="1" customWidth="1"/>
    <col min="15893" max="15893" width="1.7109375" style="224" customWidth="1"/>
    <col min="15894" max="16128" width="11.5703125" style="224"/>
    <col min="16129" max="16129" width="1.7109375" style="224" customWidth="1"/>
    <col min="16130" max="16130" width="6" style="224" customWidth="1"/>
    <col min="16131" max="16131" width="5.7109375" style="224" customWidth="1"/>
    <col min="16132" max="16132" width="3.140625" style="224" customWidth="1"/>
    <col min="16133" max="16133" width="3.5703125" style="224" customWidth="1"/>
    <col min="16134" max="16134" width="13.140625" style="224" customWidth="1"/>
    <col min="16135" max="16135" width="61.85546875" style="224" customWidth="1"/>
    <col min="16136" max="16136" width="11.5703125" style="224"/>
    <col min="16137" max="16137" width="8.140625" style="224" customWidth="1"/>
    <col min="16138" max="16138" width="11.7109375" style="224" customWidth="1"/>
    <col min="16139" max="16139" width="15.42578125" style="224" customWidth="1"/>
    <col min="16140" max="16140" width="11.7109375" style="224" customWidth="1"/>
    <col min="16141" max="16143" width="11.5703125" style="224"/>
    <col min="16144" max="16144" width="11.140625" style="224" customWidth="1"/>
    <col min="16145" max="16146" width="0" style="224" hidden="1" customWidth="1"/>
    <col min="16147" max="16147" width="11.7109375" style="224" customWidth="1"/>
    <col min="16148" max="16148" width="0" style="224" hidden="1" customWidth="1"/>
    <col min="16149" max="16149" width="1.7109375" style="224" customWidth="1"/>
    <col min="16150" max="16384" width="11.5703125" style="224"/>
  </cols>
  <sheetData>
    <row r="1" spans="1:256" s="223" customFormat="1" ht="12.75" hidden="1" customHeight="1">
      <c r="A1" s="219" t="s">
        <v>200</v>
      </c>
      <c r="B1" s="220" t="s">
        <v>201</v>
      </c>
      <c r="C1" s="220" t="s">
        <v>202</v>
      </c>
      <c r="D1" s="220" t="s">
        <v>203</v>
      </c>
      <c r="E1" s="220" t="s">
        <v>204</v>
      </c>
      <c r="F1" s="220" t="s">
        <v>205</v>
      </c>
      <c r="G1" s="220" t="s">
        <v>5</v>
      </c>
      <c r="H1" s="220" t="s">
        <v>206</v>
      </c>
      <c r="I1" s="220" t="s">
        <v>207</v>
      </c>
      <c r="J1" s="220" t="s">
        <v>208</v>
      </c>
      <c r="K1" s="220" t="s">
        <v>1</v>
      </c>
      <c r="L1" s="221" t="s">
        <v>209</v>
      </c>
      <c r="M1" s="221" t="s">
        <v>210</v>
      </c>
      <c r="N1" s="221" t="s">
        <v>211</v>
      </c>
      <c r="O1" s="221" t="s">
        <v>212</v>
      </c>
      <c r="P1" s="222" t="s">
        <v>213</v>
      </c>
      <c r="Q1" s="220" t="s">
        <v>214</v>
      </c>
      <c r="R1" s="220" t="s">
        <v>215</v>
      </c>
      <c r="S1" s="220" t="s">
        <v>216</v>
      </c>
      <c r="T1" s="220"/>
      <c r="II1" s="224"/>
      <c r="IJ1" s="224"/>
      <c r="IK1" s="224"/>
      <c r="IL1" s="224"/>
      <c r="IM1" s="224"/>
      <c r="IN1" s="224"/>
      <c r="IO1" s="224"/>
      <c r="IP1" s="224"/>
      <c r="IQ1" s="224"/>
      <c r="IR1" s="224"/>
      <c r="IS1" s="224"/>
      <c r="IT1" s="224"/>
      <c r="IU1" s="224"/>
      <c r="IV1" s="224"/>
    </row>
    <row r="2" spans="1:256" ht="29.85" customHeight="1">
      <c r="A2" s="225"/>
      <c r="B2" s="226"/>
      <c r="C2" s="226"/>
      <c r="D2" s="226"/>
      <c r="E2" s="226"/>
      <c r="F2" s="226"/>
      <c r="G2" s="227" t="s">
        <v>37</v>
      </c>
      <c r="H2" s="227"/>
      <c r="I2" s="227"/>
      <c r="J2" s="227"/>
      <c r="K2" s="227"/>
      <c r="L2" s="228"/>
      <c r="M2" s="228"/>
      <c r="N2" s="228"/>
      <c r="O2" s="228"/>
      <c r="P2" s="228"/>
      <c r="Q2" s="228"/>
      <c r="R2" s="228"/>
      <c r="S2" s="229"/>
      <c r="T2" s="229"/>
      <c r="U2" s="226"/>
    </row>
    <row r="3" spans="1:256" ht="19.350000000000001" customHeight="1">
      <c r="A3" s="226"/>
      <c r="B3" s="231" t="s">
        <v>217</v>
      </c>
      <c r="C3" s="232"/>
      <c r="D3" s="233">
        <f>[2]KrycíList!D6</f>
        <v>0</v>
      </c>
      <c r="E3" s="233"/>
      <c r="F3" s="233"/>
      <c r="G3" s="234" t="str">
        <f>[3]KrycíList!C4</f>
        <v xml:space="preserve">Obnova ozvučení velkého sálu v budově MěDK </v>
      </c>
      <c r="H3" s="235" t="str">
        <f>[2]KrycíList!J4</f>
        <v>silnoproudá instalace</v>
      </c>
      <c r="I3" s="235"/>
      <c r="J3" s="236"/>
      <c r="K3" s="236"/>
      <c r="L3" s="236"/>
      <c r="M3" s="236"/>
      <c r="N3" s="236"/>
      <c r="O3" s="237"/>
      <c r="P3" s="237"/>
      <c r="Q3" s="237"/>
      <c r="R3" s="237"/>
      <c r="S3" s="237"/>
      <c r="T3" s="237"/>
      <c r="U3" s="232"/>
    </row>
    <row r="4" spans="1:256" ht="14.85" customHeight="1">
      <c r="A4" s="226"/>
      <c r="B4" s="226"/>
      <c r="C4" s="226"/>
      <c r="D4" s="238">
        <f>[2]KrycíList!C5</f>
        <v>0</v>
      </c>
      <c r="E4" s="238"/>
      <c r="F4" s="238"/>
      <c r="G4" s="239">
        <f>[2]KrycíList!G5</f>
        <v>0</v>
      </c>
      <c r="H4" s="240">
        <f>[2]KrycíList!D5</f>
        <v>0</v>
      </c>
      <c r="I4" s="240"/>
      <c r="J4" s="232"/>
      <c r="K4" s="241"/>
      <c r="L4" s="242"/>
      <c r="M4" s="242"/>
      <c r="N4" s="242"/>
      <c r="O4" s="242"/>
      <c r="P4" s="242"/>
      <c r="Q4" s="242"/>
      <c r="R4" s="242"/>
      <c r="S4" s="243"/>
      <c r="T4" s="243"/>
      <c r="U4" s="226"/>
    </row>
    <row r="5" spans="1:256" ht="11.85" customHeight="1">
      <c r="A5" s="226"/>
      <c r="B5" s="244"/>
      <c r="C5" s="244"/>
      <c r="D5" s="245"/>
      <c r="E5" s="245"/>
      <c r="F5" s="245"/>
      <c r="G5" s="246">
        <f>[2]KrycíList!G12</f>
        <v>0</v>
      </c>
      <c r="H5" s="245"/>
      <c r="I5" s="245"/>
      <c r="J5" s="247"/>
      <c r="K5" s="248"/>
      <c r="L5" s="249"/>
      <c r="M5" s="249"/>
      <c r="N5" s="249"/>
      <c r="O5" s="249"/>
      <c r="P5" s="249"/>
      <c r="Q5" s="249"/>
      <c r="R5" s="249"/>
      <c r="S5" s="249"/>
      <c r="T5" s="249"/>
      <c r="U5" s="226" t="s">
        <v>218</v>
      </c>
    </row>
    <row r="6" spans="1:256" s="255" customFormat="1" ht="22.35" customHeight="1">
      <c r="A6" s="250"/>
      <c r="B6" s="251" t="s">
        <v>201</v>
      </c>
      <c r="C6" s="251" t="s">
        <v>202</v>
      </c>
      <c r="D6" s="252" t="s">
        <v>203</v>
      </c>
      <c r="E6" s="251" t="s">
        <v>219</v>
      </c>
      <c r="F6" s="251" t="s">
        <v>205</v>
      </c>
      <c r="G6" s="251" t="s">
        <v>220</v>
      </c>
      <c r="H6" s="251" t="s">
        <v>221</v>
      </c>
      <c r="I6" s="251" t="s">
        <v>207</v>
      </c>
      <c r="J6" s="251" t="s">
        <v>222</v>
      </c>
      <c r="K6" s="253" t="s">
        <v>223</v>
      </c>
      <c r="L6" s="254" t="s">
        <v>209</v>
      </c>
      <c r="M6" s="254" t="s">
        <v>210</v>
      </c>
      <c r="N6" s="254" t="s">
        <v>211</v>
      </c>
      <c r="O6" s="254" t="s">
        <v>212</v>
      </c>
      <c r="P6" s="254" t="s">
        <v>224</v>
      </c>
      <c r="Q6" s="254" t="s">
        <v>225</v>
      </c>
      <c r="R6" s="254" t="s">
        <v>226</v>
      </c>
      <c r="S6" s="254" t="s">
        <v>227</v>
      </c>
      <c r="T6" s="254" t="s">
        <v>228</v>
      </c>
      <c r="U6" s="250"/>
      <c r="II6" s="224"/>
      <c r="IJ6" s="224"/>
      <c r="IK6" s="224"/>
      <c r="IL6" s="224"/>
      <c r="IM6" s="224"/>
      <c r="IN6" s="224"/>
      <c r="IO6" s="224"/>
      <c r="IP6" s="224"/>
      <c r="IQ6" s="224"/>
      <c r="IR6" s="224"/>
      <c r="IS6" s="224"/>
      <c r="IT6" s="224"/>
      <c r="IU6" s="224"/>
      <c r="IV6" s="224"/>
    </row>
    <row r="7" spans="1:256" ht="14.85" customHeight="1">
      <c r="A7" s="226"/>
      <c r="B7" s="256"/>
      <c r="C7" s="256"/>
      <c r="D7" s="257">
        <f>[2]KrycíList!C8</f>
        <v>0</v>
      </c>
      <c r="E7" s="257"/>
      <c r="F7" s="257"/>
      <c r="G7" s="258"/>
      <c r="H7" s="257"/>
      <c r="I7" s="257"/>
      <c r="J7" s="259"/>
      <c r="K7" s="260">
        <f t="shared" ref="K7:R7" si="0">SUMIF($D9:$D242,"B",K9:K242)</f>
        <v>0</v>
      </c>
      <c r="L7" s="261">
        <f t="shared" si="0"/>
        <v>0</v>
      </c>
      <c r="M7" s="261">
        <f t="shared" si="0"/>
        <v>0</v>
      </c>
      <c r="N7" s="261">
        <f t="shared" si="0"/>
        <v>0</v>
      </c>
      <c r="O7" s="261">
        <f t="shared" si="0"/>
        <v>0</v>
      </c>
      <c r="P7" s="261">
        <f t="shared" si="0"/>
        <v>7.0785639840008932</v>
      </c>
      <c r="Q7" s="261">
        <f t="shared" si="0"/>
        <v>1.468</v>
      </c>
      <c r="R7" s="261">
        <f t="shared" si="0"/>
        <v>473.91099999999597</v>
      </c>
      <c r="S7" s="262">
        <f>ROUNDUP(SUMIF($D9:$D242,"B",S9:S242),1)</f>
        <v>0</v>
      </c>
      <c r="T7" s="262">
        <f>ROUNDUP(K7+S7,1)</f>
        <v>0</v>
      </c>
      <c r="U7" s="226"/>
    </row>
    <row r="8" spans="1:256" ht="8.25" customHeight="1">
      <c r="A8" s="226"/>
      <c r="B8" s="226"/>
      <c r="C8" s="226"/>
      <c r="D8" s="226"/>
      <c r="E8" s="226"/>
      <c r="F8" s="226"/>
      <c r="G8" s="226"/>
      <c r="H8" s="226"/>
      <c r="I8" s="263"/>
      <c r="J8" s="226"/>
      <c r="K8" s="226"/>
      <c r="L8" s="228"/>
      <c r="M8" s="228"/>
      <c r="N8" s="228"/>
      <c r="O8" s="228"/>
      <c r="P8" s="228"/>
      <c r="Q8" s="228"/>
      <c r="R8" s="228"/>
      <c r="S8" s="229"/>
      <c r="T8" s="229"/>
      <c r="U8" s="226"/>
    </row>
    <row r="9" spans="1:256" ht="15">
      <c r="A9" s="226"/>
      <c r="B9" s="264" t="s">
        <v>229</v>
      </c>
      <c r="C9" s="265"/>
      <c r="D9" s="266" t="s">
        <v>230</v>
      </c>
      <c r="E9" s="265"/>
      <c r="F9" s="267"/>
      <c r="G9" s="268" t="s">
        <v>231</v>
      </c>
      <c r="H9" s="265"/>
      <c r="I9" s="266"/>
      <c r="J9" s="265"/>
      <c r="K9" s="269">
        <f t="shared" ref="K9:S9" si="1">SUMIF($D10:$D240,"O",K10:K240)</f>
        <v>0</v>
      </c>
      <c r="L9" s="270">
        <f t="shared" si="1"/>
        <v>0</v>
      </c>
      <c r="M9" s="270">
        <f t="shared" si="1"/>
        <v>0</v>
      </c>
      <c r="N9" s="270">
        <f t="shared" si="1"/>
        <v>0</v>
      </c>
      <c r="O9" s="270">
        <f t="shared" si="1"/>
        <v>0</v>
      </c>
      <c r="P9" s="271">
        <f t="shared" si="1"/>
        <v>7.0785639840008932</v>
      </c>
      <c r="Q9" s="271">
        <f t="shared" si="1"/>
        <v>1.468</v>
      </c>
      <c r="R9" s="271">
        <f t="shared" si="1"/>
        <v>473.91099999999597</v>
      </c>
      <c r="S9" s="272">
        <f t="shared" si="1"/>
        <v>0</v>
      </c>
      <c r="T9" s="272">
        <f>K9+S9</f>
        <v>0</v>
      </c>
      <c r="U9" s="273"/>
    </row>
    <row r="10" spans="1:256" outlineLevel="1">
      <c r="A10" s="226"/>
      <c r="B10" s="274"/>
      <c r="C10" s="275" t="s">
        <v>232</v>
      </c>
      <c r="D10" s="276" t="s">
        <v>233</v>
      </c>
      <c r="E10" s="277"/>
      <c r="F10" s="277" t="s">
        <v>234</v>
      </c>
      <c r="G10" s="278" t="s">
        <v>235</v>
      </c>
      <c r="H10" s="277"/>
      <c r="I10" s="276"/>
      <c r="J10" s="277"/>
      <c r="K10" s="279">
        <f>SUBTOTAL(9,K11:K54)</f>
        <v>0</v>
      </c>
      <c r="L10" s="280">
        <f>SUBTOTAL(9,L11:L54)</f>
        <v>0</v>
      </c>
      <c r="M10" s="280">
        <f>SUBTOTAL(9,M11:M54)</f>
        <v>0</v>
      </c>
      <c r="N10" s="280">
        <f>SUBTOTAL(9,N11:N54)</f>
        <v>0</v>
      </c>
      <c r="O10" s="280">
        <f>SUBTOTAL(9,O11:O54)</f>
        <v>0</v>
      </c>
      <c r="P10" s="281">
        <f>SUMPRODUCT(P11:P54,H11:H54)</f>
        <v>1.104589999999992</v>
      </c>
      <c r="Q10" s="281">
        <f>SUMPRODUCT(Q11:Q54,H11:H54)</f>
        <v>0</v>
      </c>
      <c r="R10" s="281">
        <f>SUMPRODUCT(R11:R54,H11:H54)</f>
        <v>9.0859999999966021</v>
      </c>
      <c r="S10" s="282">
        <f>SUMPRODUCT(S11:S54,K11:K54)/100</f>
        <v>0</v>
      </c>
      <c r="T10" s="282">
        <f>K10+S10</f>
        <v>0</v>
      </c>
      <c r="U10" s="273"/>
    </row>
    <row r="11" spans="1:256" outlineLevel="2">
      <c r="A11" s="226"/>
      <c r="B11" s="283"/>
      <c r="C11" s="284"/>
      <c r="D11" s="285"/>
      <c r="E11" s="286" t="s">
        <v>236</v>
      </c>
      <c r="F11" s="287"/>
      <c r="G11" s="288"/>
      <c r="H11" s="287"/>
      <c r="I11" s="285"/>
      <c r="J11" s="287"/>
      <c r="K11" s="289"/>
      <c r="L11" s="290"/>
      <c r="M11" s="290"/>
      <c r="N11" s="290"/>
      <c r="O11" s="290"/>
      <c r="P11" s="291"/>
      <c r="Q11" s="291"/>
      <c r="R11" s="291"/>
      <c r="S11" s="292"/>
      <c r="T11" s="292"/>
      <c r="U11" s="273"/>
    </row>
    <row r="12" spans="1:256" outlineLevel="2">
      <c r="A12" s="226"/>
      <c r="B12" s="273"/>
      <c r="C12" s="273"/>
      <c r="D12" s="293" t="s">
        <v>237</v>
      </c>
      <c r="E12" s="294">
        <v>1</v>
      </c>
      <c r="F12" s="295" t="s">
        <v>238</v>
      </c>
      <c r="G12" s="296" t="s">
        <v>239</v>
      </c>
      <c r="H12" s="297">
        <v>1</v>
      </c>
      <c r="I12" s="298" t="s">
        <v>240</v>
      </c>
      <c r="J12" s="419"/>
      <c r="K12" s="300">
        <f t="shared" ref="K12:K54" si="2">H12*J12</f>
        <v>0</v>
      </c>
      <c r="L12" s="301" t="str">
        <f t="shared" ref="L12:L54" si="3">IF(D12="S",K12,"")</f>
        <v/>
      </c>
      <c r="M12" s="302">
        <f t="shared" ref="M12:M54" si="4">IF(OR(D12="P",D12="U"),K12,"")</f>
        <v>0</v>
      </c>
      <c r="N12" s="302" t="str">
        <f t="shared" ref="N12:N54" si="5">IF(D12="H",K12,"")</f>
        <v/>
      </c>
      <c r="O12" s="302" t="str">
        <f t="shared" ref="O12:O54" si="6">IF(D12="V",K12,"")</f>
        <v/>
      </c>
      <c r="P12" s="303">
        <v>0</v>
      </c>
      <c r="Q12" s="303">
        <v>0</v>
      </c>
      <c r="R12" s="303">
        <v>0</v>
      </c>
      <c r="S12" s="304">
        <v>21</v>
      </c>
      <c r="T12" s="305">
        <f t="shared" ref="T12:T54" si="7">K12*(S12+100)/100</f>
        <v>0</v>
      </c>
      <c r="U12" s="306"/>
    </row>
    <row r="13" spans="1:256" outlineLevel="2">
      <c r="A13" s="226"/>
      <c r="B13" s="273"/>
      <c r="C13" s="273"/>
      <c r="D13" s="293" t="s">
        <v>241</v>
      </c>
      <c r="E13" s="294">
        <v>2</v>
      </c>
      <c r="F13" s="295" t="s">
        <v>242</v>
      </c>
      <c r="G13" s="296" t="s">
        <v>243</v>
      </c>
      <c r="H13" s="297">
        <v>1</v>
      </c>
      <c r="I13" s="298" t="s">
        <v>244</v>
      </c>
      <c r="J13" s="419"/>
      <c r="K13" s="300">
        <f t="shared" si="2"/>
        <v>0</v>
      </c>
      <c r="L13" s="301">
        <f t="shared" si="3"/>
        <v>0</v>
      </c>
      <c r="M13" s="302" t="str">
        <f t="shared" si="4"/>
        <v/>
      </c>
      <c r="N13" s="302" t="str">
        <f t="shared" si="5"/>
        <v/>
      </c>
      <c r="O13" s="302" t="str">
        <f t="shared" si="6"/>
        <v/>
      </c>
      <c r="P13" s="303">
        <v>4.5999999999992269E-2</v>
      </c>
      <c r="Q13" s="303">
        <v>0</v>
      </c>
      <c r="R13" s="303">
        <v>0</v>
      </c>
      <c r="S13" s="304">
        <v>21</v>
      </c>
      <c r="T13" s="305">
        <f t="shared" si="7"/>
        <v>0</v>
      </c>
      <c r="U13" s="306"/>
    </row>
    <row r="14" spans="1:256" outlineLevel="2">
      <c r="A14" s="226"/>
      <c r="B14" s="273"/>
      <c r="C14" s="273"/>
      <c r="D14" s="293" t="s">
        <v>241</v>
      </c>
      <c r="E14" s="294">
        <v>3</v>
      </c>
      <c r="F14" s="295" t="s">
        <v>245</v>
      </c>
      <c r="G14" s="296" t="s">
        <v>246</v>
      </c>
      <c r="H14" s="297">
        <v>0.06</v>
      </c>
      <c r="I14" s="298" t="s">
        <v>247</v>
      </c>
      <c r="J14" s="419"/>
      <c r="K14" s="300">
        <f t="shared" si="2"/>
        <v>0</v>
      </c>
      <c r="L14" s="301">
        <f t="shared" si="3"/>
        <v>0</v>
      </c>
      <c r="M14" s="302" t="str">
        <f t="shared" si="4"/>
        <v/>
      </c>
      <c r="N14" s="302" t="str">
        <f t="shared" si="5"/>
        <v/>
      </c>
      <c r="O14" s="302" t="str">
        <f t="shared" si="6"/>
        <v/>
      </c>
      <c r="P14" s="303">
        <v>1</v>
      </c>
      <c r="Q14" s="303">
        <v>0</v>
      </c>
      <c r="R14" s="303">
        <v>0</v>
      </c>
      <c r="S14" s="304">
        <v>21</v>
      </c>
      <c r="T14" s="305">
        <f t="shared" si="7"/>
        <v>0</v>
      </c>
      <c r="U14" s="306"/>
    </row>
    <row r="15" spans="1:256" outlineLevel="2">
      <c r="A15" s="226"/>
      <c r="B15" s="273"/>
      <c r="C15" s="273"/>
      <c r="D15" s="293" t="s">
        <v>241</v>
      </c>
      <c r="E15" s="294">
        <v>4</v>
      </c>
      <c r="F15" s="295" t="s">
        <v>248</v>
      </c>
      <c r="G15" s="296" t="s">
        <v>249</v>
      </c>
      <c r="H15" s="297">
        <v>3</v>
      </c>
      <c r="I15" s="298" t="s">
        <v>250</v>
      </c>
      <c r="J15" s="419"/>
      <c r="K15" s="300">
        <f t="shared" si="2"/>
        <v>0</v>
      </c>
      <c r="L15" s="301">
        <f t="shared" si="3"/>
        <v>0</v>
      </c>
      <c r="M15" s="302" t="str">
        <f t="shared" si="4"/>
        <v/>
      </c>
      <c r="N15" s="302" t="str">
        <f t="shared" si="5"/>
        <v/>
      </c>
      <c r="O15" s="302" t="str">
        <f t="shared" si="6"/>
        <v/>
      </c>
      <c r="P15" s="303">
        <v>0</v>
      </c>
      <c r="Q15" s="303">
        <v>0</v>
      </c>
      <c r="R15" s="303">
        <v>0</v>
      </c>
      <c r="S15" s="304">
        <v>21</v>
      </c>
      <c r="T15" s="305">
        <f t="shared" si="7"/>
        <v>0</v>
      </c>
      <c r="U15" s="306"/>
    </row>
    <row r="16" spans="1:256" outlineLevel="2">
      <c r="A16" s="226"/>
      <c r="B16" s="273"/>
      <c r="C16" s="273"/>
      <c r="D16" s="293" t="s">
        <v>237</v>
      </c>
      <c r="E16" s="294">
        <v>5</v>
      </c>
      <c r="F16" s="295" t="s">
        <v>251</v>
      </c>
      <c r="G16" s="296" t="s">
        <v>252</v>
      </c>
      <c r="H16" s="297">
        <v>1</v>
      </c>
      <c r="I16" s="298" t="s">
        <v>240</v>
      </c>
      <c r="J16" s="419"/>
      <c r="K16" s="300">
        <f t="shared" si="2"/>
        <v>0</v>
      </c>
      <c r="L16" s="301" t="str">
        <f t="shared" si="3"/>
        <v/>
      </c>
      <c r="M16" s="302">
        <f t="shared" si="4"/>
        <v>0</v>
      </c>
      <c r="N16" s="302" t="str">
        <f t="shared" si="5"/>
        <v/>
      </c>
      <c r="O16" s="302" t="str">
        <f t="shared" si="6"/>
        <v/>
      </c>
      <c r="P16" s="303">
        <v>0</v>
      </c>
      <c r="Q16" s="303">
        <v>0</v>
      </c>
      <c r="R16" s="303">
        <v>0</v>
      </c>
      <c r="S16" s="304">
        <v>21</v>
      </c>
      <c r="T16" s="305">
        <f t="shared" si="7"/>
        <v>0</v>
      </c>
      <c r="U16" s="306"/>
    </row>
    <row r="17" spans="1:21" outlineLevel="2">
      <c r="A17" s="226"/>
      <c r="B17" s="273"/>
      <c r="C17" s="273"/>
      <c r="D17" s="293" t="s">
        <v>237</v>
      </c>
      <c r="E17" s="294">
        <v>6</v>
      </c>
      <c r="F17" s="295" t="s">
        <v>253</v>
      </c>
      <c r="G17" s="296" t="s">
        <v>254</v>
      </c>
      <c r="H17" s="297">
        <v>1</v>
      </c>
      <c r="I17" s="298" t="s">
        <v>240</v>
      </c>
      <c r="J17" s="419"/>
      <c r="K17" s="300">
        <f t="shared" si="2"/>
        <v>0</v>
      </c>
      <c r="L17" s="301" t="str">
        <f t="shared" si="3"/>
        <v/>
      </c>
      <c r="M17" s="302">
        <f t="shared" si="4"/>
        <v>0</v>
      </c>
      <c r="N17" s="302" t="str">
        <f t="shared" si="5"/>
        <v/>
      </c>
      <c r="O17" s="302" t="str">
        <f t="shared" si="6"/>
        <v/>
      </c>
      <c r="P17" s="303">
        <v>0</v>
      </c>
      <c r="Q17" s="303">
        <v>0</v>
      </c>
      <c r="R17" s="303">
        <v>0</v>
      </c>
      <c r="S17" s="304">
        <v>21</v>
      </c>
      <c r="T17" s="305">
        <f t="shared" si="7"/>
        <v>0</v>
      </c>
      <c r="U17" s="306"/>
    </row>
    <row r="18" spans="1:21" outlineLevel="2">
      <c r="A18" s="226"/>
      <c r="B18" s="273"/>
      <c r="C18" s="273"/>
      <c r="D18" s="293" t="s">
        <v>241</v>
      </c>
      <c r="E18" s="294">
        <v>7</v>
      </c>
      <c r="F18" s="295" t="s">
        <v>255</v>
      </c>
      <c r="G18" s="296" t="s">
        <v>256</v>
      </c>
      <c r="H18" s="297">
        <v>4</v>
      </c>
      <c r="I18" s="298" t="s">
        <v>244</v>
      </c>
      <c r="J18" s="419"/>
      <c r="K18" s="300">
        <f t="shared" si="2"/>
        <v>0</v>
      </c>
      <c r="L18" s="301">
        <f t="shared" si="3"/>
        <v>0</v>
      </c>
      <c r="M18" s="302" t="str">
        <f t="shared" si="4"/>
        <v/>
      </c>
      <c r="N18" s="302" t="str">
        <f t="shared" si="5"/>
        <v/>
      </c>
      <c r="O18" s="302" t="str">
        <f t="shared" si="6"/>
        <v/>
      </c>
      <c r="P18" s="303">
        <v>0</v>
      </c>
      <c r="Q18" s="303">
        <v>0</v>
      </c>
      <c r="R18" s="303">
        <v>0</v>
      </c>
      <c r="S18" s="304">
        <v>21</v>
      </c>
      <c r="T18" s="305">
        <f t="shared" si="7"/>
        <v>0</v>
      </c>
      <c r="U18" s="306"/>
    </row>
    <row r="19" spans="1:21" outlineLevel="2">
      <c r="A19" s="226"/>
      <c r="B19" s="273"/>
      <c r="C19" s="273"/>
      <c r="D19" s="293" t="s">
        <v>241</v>
      </c>
      <c r="E19" s="294">
        <v>8</v>
      </c>
      <c r="F19" s="295" t="s">
        <v>257</v>
      </c>
      <c r="G19" s="296" t="s">
        <v>258</v>
      </c>
      <c r="H19" s="297">
        <v>1</v>
      </c>
      <c r="I19" s="298" t="s">
        <v>240</v>
      </c>
      <c r="J19" s="419"/>
      <c r="K19" s="300">
        <f t="shared" si="2"/>
        <v>0</v>
      </c>
      <c r="L19" s="301">
        <f t="shared" si="3"/>
        <v>0</v>
      </c>
      <c r="M19" s="302" t="str">
        <f t="shared" si="4"/>
        <v/>
      </c>
      <c r="N19" s="302" t="str">
        <f t="shared" si="5"/>
        <v/>
      </c>
      <c r="O19" s="302" t="str">
        <f t="shared" si="6"/>
        <v/>
      </c>
      <c r="P19" s="303">
        <v>5.3999999999999999E-2</v>
      </c>
      <c r="Q19" s="303">
        <v>0</v>
      </c>
      <c r="R19" s="303">
        <v>0</v>
      </c>
      <c r="S19" s="304">
        <v>21</v>
      </c>
      <c r="T19" s="305">
        <f t="shared" si="7"/>
        <v>0</v>
      </c>
      <c r="U19" s="306"/>
    </row>
    <row r="20" spans="1:21" outlineLevel="2">
      <c r="A20" s="226"/>
      <c r="B20" s="273"/>
      <c r="C20" s="273"/>
      <c r="D20" s="293" t="s">
        <v>237</v>
      </c>
      <c r="E20" s="294">
        <v>9</v>
      </c>
      <c r="F20" s="295" t="s">
        <v>259</v>
      </c>
      <c r="G20" s="296" t="s">
        <v>260</v>
      </c>
      <c r="H20" s="297">
        <v>1</v>
      </c>
      <c r="I20" s="298" t="s">
        <v>240</v>
      </c>
      <c r="J20" s="419"/>
      <c r="K20" s="300">
        <f t="shared" si="2"/>
        <v>0</v>
      </c>
      <c r="L20" s="301" t="str">
        <f t="shared" si="3"/>
        <v/>
      </c>
      <c r="M20" s="302">
        <f t="shared" si="4"/>
        <v>0</v>
      </c>
      <c r="N20" s="302" t="str">
        <f t="shared" si="5"/>
        <v/>
      </c>
      <c r="O20" s="302" t="str">
        <f t="shared" si="6"/>
        <v/>
      </c>
      <c r="P20" s="303">
        <v>0</v>
      </c>
      <c r="Q20" s="303">
        <v>0</v>
      </c>
      <c r="R20" s="303">
        <v>0</v>
      </c>
      <c r="S20" s="304">
        <v>21</v>
      </c>
      <c r="T20" s="305">
        <f t="shared" si="7"/>
        <v>0</v>
      </c>
      <c r="U20" s="306"/>
    </row>
    <row r="21" spans="1:21" outlineLevel="2">
      <c r="A21" s="226"/>
      <c r="B21" s="273"/>
      <c r="C21" s="273"/>
      <c r="D21" s="293" t="s">
        <v>237</v>
      </c>
      <c r="E21" s="294">
        <v>10</v>
      </c>
      <c r="F21" s="295" t="s">
        <v>261</v>
      </c>
      <c r="G21" s="296" t="s">
        <v>262</v>
      </c>
      <c r="H21" s="297">
        <v>6</v>
      </c>
      <c r="I21" s="298" t="s">
        <v>240</v>
      </c>
      <c r="J21" s="419"/>
      <c r="K21" s="300">
        <f t="shared" si="2"/>
        <v>0</v>
      </c>
      <c r="L21" s="301" t="str">
        <f t="shared" si="3"/>
        <v/>
      </c>
      <c r="M21" s="302">
        <f t="shared" si="4"/>
        <v>0</v>
      </c>
      <c r="N21" s="302" t="str">
        <f t="shared" si="5"/>
        <v/>
      </c>
      <c r="O21" s="302" t="str">
        <f t="shared" si="6"/>
        <v/>
      </c>
      <c r="P21" s="303">
        <v>0</v>
      </c>
      <c r="Q21" s="303">
        <v>0</v>
      </c>
      <c r="R21" s="303">
        <v>0</v>
      </c>
      <c r="S21" s="304">
        <v>21</v>
      </c>
      <c r="T21" s="305">
        <f t="shared" si="7"/>
        <v>0</v>
      </c>
      <c r="U21" s="306"/>
    </row>
    <row r="22" spans="1:21" outlineLevel="2">
      <c r="A22" s="226"/>
      <c r="B22" s="273"/>
      <c r="C22" s="273"/>
      <c r="D22" s="293" t="s">
        <v>241</v>
      </c>
      <c r="E22" s="294">
        <v>11</v>
      </c>
      <c r="F22" s="295" t="s">
        <v>263</v>
      </c>
      <c r="G22" s="296" t="s">
        <v>264</v>
      </c>
      <c r="H22" s="297">
        <v>6</v>
      </c>
      <c r="I22" s="298" t="s">
        <v>265</v>
      </c>
      <c r="J22" s="419"/>
      <c r="K22" s="300">
        <f t="shared" si="2"/>
        <v>0</v>
      </c>
      <c r="L22" s="301">
        <f t="shared" si="3"/>
        <v>0</v>
      </c>
      <c r="M22" s="302" t="str">
        <f t="shared" si="4"/>
        <v/>
      </c>
      <c r="N22" s="302" t="str">
        <f t="shared" si="5"/>
        <v/>
      </c>
      <c r="O22" s="302" t="str">
        <f t="shared" si="6"/>
        <v/>
      </c>
      <c r="P22" s="303">
        <v>2.3800000000000002E-2</v>
      </c>
      <c r="Q22" s="303">
        <v>0</v>
      </c>
      <c r="R22" s="303">
        <v>0</v>
      </c>
      <c r="S22" s="304">
        <v>21</v>
      </c>
      <c r="T22" s="305">
        <f t="shared" si="7"/>
        <v>0</v>
      </c>
      <c r="U22" s="306"/>
    </row>
    <row r="23" spans="1:21" outlineLevel="2">
      <c r="A23" s="226"/>
      <c r="B23" s="273"/>
      <c r="C23" s="273"/>
      <c r="D23" s="293" t="s">
        <v>237</v>
      </c>
      <c r="E23" s="294">
        <v>12</v>
      </c>
      <c r="F23" s="295" t="s">
        <v>266</v>
      </c>
      <c r="G23" s="296" t="s">
        <v>267</v>
      </c>
      <c r="H23" s="297">
        <v>2</v>
      </c>
      <c r="I23" s="298" t="s">
        <v>240</v>
      </c>
      <c r="J23" s="419"/>
      <c r="K23" s="300">
        <f t="shared" si="2"/>
        <v>0</v>
      </c>
      <c r="L23" s="301" t="str">
        <f t="shared" si="3"/>
        <v/>
      </c>
      <c r="M23" s="302">
        <f t="shared" si="4"/>
        <v>0</v>
      </c>
      <c r="N23" s="302" t="str">
        <f t="shared" si="5"/>
        <v/>
      </c>
      <c r="O23" s="302" t="str">
        <f t="shared" si="6"/>
        <v/>
      </c>
      <c r="P23" s="303">
        <v>0</v>
      </c>
      <c r="Q23" s="303">
        <v>0</v>
      </c>
      <c r="R23" s="303">
        <v>0</v>
      </c>
      <c r="S23" s="304">
        <v>21</v>
      </c>
      <c r="T23" s="305">
        <f t="shared" si="7"/>
        <v>0</v>
      </c>
      <c r="U23" s="306"/>
    </row>
    <row r="24" spans="1:21" outlineLevel="2">
      <c r="A24" s="226"/>
      <c r="B24" s="273"/>
      <c r="C24" s="273"/>
      <c r="D24" s="293" t="s">
        <v>237</v>
      </c>
      <c r="E24" s="294">
        <v>13</v>
      </c>
      <c r="F24" s="295" t="s">
        <v>268</v>
      </c>
      <c r="G24" s="296" t="s">
        <v>269</v>
      </c>
      <c r="H24" s="297">
        <v>4</v>
      </c>
      <c r="I24" s="298" t="s">
        <v>240</v>
      </c>
      <c r="J24" s="419"/>
      <c r="K24" s="300">
        <f t="shared" si="2"/>
        <v>0</v>
      </c>
      <c r="L24" s="301" t="str">
        <f t="shared" si="3"/>
        <v/>
      </c>
      <c r="M24" s="302">
        <f t="shared" si="4"/>
        <v>0</v>
      </c>
      <c r="N24" s="302" t="str">
        <f t="shared" si="5"/>
        <v/>
      </c>
      <c r="O24" s="302" t="str">
        <f t="shared" si="6"/>
        <v/>
      </c>
      <c r="P24" s="303">
        <v>0</v>
      </c>
      <c r="Q24" s="303">
        <v>0</v>
      </c>
      <c r="R24" s="303">
        <v>0</v>
      </c>
      <c r="S24" s="304">
        <v>21</v>
      </c>
      <c r="T24" s="305">
        <f t="shared" si="7"/>
        <v>0</v>
      </c>
      <c r="U24" s="306"/>
    </row>
    <row r="25" spans="1:21" outlineLevel="2">
      <c r="A25" s="226"/>
      <c r="B25" s="273"/>
      <c r="C25" s="273"/>
      <c r="D25" s="293" t="s">
        <v>237</v>
      </c>
      <c r="E25" s="294">
        <v>14</v>
      </c>
      <c r="F25" s="295" t="s">
        <v>270</v>
      </c>
      <c r="G25" s="296" t="s">
        <v>271</v>
      </c>
      <c r="H25" s="297">
        <v>69</v>
      </c>
      <c r="I25" s="298" t="s">
        <v>240</v>
      </c>
      <c r="J25" s="419"/>
      <c r="K25" s="300">
        <f t="shared" si="2"/>
        <v>0</v>
      </c>
      <c r="L25" s="301" t="str">
        <f t="shared" si="3"/>
        <v/>
      </c>
      <c r="M25" s="302">
        <f t="shared" si="4"/>
        <v>0</v>
      </c>
      <c r="N25" s="302" t="str">
        <f t="shared" si="5"/>
        <v/>
      </c>
      <c r="O25" s="302" t="str">
        <f t="shared" si="6"/>
        <v/>
      </c>
      <c r="P25" s="303">
        <v>0</v>
      </c>
      <c r="Q25" s="303">
        <v>0</v>
      </c>
      <c r="R25" s="303">
        <v>0</v>
      </c>
      <c r="S25" s="304">
        <v>21</v>
      </c>
      <c r="T25" s="305">
        <f t="shared" si="7"/>
        <v>0</v>
      </c>
      <c r="U25" s="306"/>
    </row>
    <row r="26" spans="1:21" outlineLevel="2">
      <c r="A26" s="226"/>
      <c r="B26" s="273"/>
      <c r="C26" s="273"/>
      <c r="D26" s="293" t="s">
        <v>241</v>
      </c>
      <c r="E26" s="294">
        <v>15</v>
      </c>
      <c r="F26" s="295" t="s">
        <v>272</v>
      </c>
      <c r="G26" s="296" t="s">
        <v>273</v>
      </c>
      <c r="H26" s="297">
        <v>69</v>
      </c>
      <c r="I26" s="298" t="s">
        <v>244</v>
      </c>
      <c r="J26" s="419"/>
      <c r="K26" s="300">
        <f t="shared" si="2"/>
        <v>0</v>
      </c>
      <c r="L26" s="301">
        <f t="shared" si="3"/>
        <v>0</v>
      </c>
      <c r="M26" s="302" t="str">
        <f t="shared" si="4"/>
        <v/>
      </c>
      <c r="N26" s="302" t="str">
        <f t="shared" si="5"/>
        <v/>
      </c>
      <c r="O26" s="302" t="str">
        <f t="shared" si="6"/>
        <v/>
      </c>
      <c r="P26" s="303">
        <v>1.15E-2</v>
      </c>
      <c r="Q26" s="303">
        <v>0</v>
      </c>
      <c r="R26" s="303">
        <v>0</v>
      </c>
      <c r="S26" s="304">
        <v>21</v>
      </c>
      <c r="T26" s="305">
        <f t="shared" si="7"/>
        <v>0</v>
      </c>
      <c r="U26" s="306"/>
    </row>
    <row r="27" spans="1:21" outlineLevel="2">
      <c r="A27" s="226"/>
      <c r="B27" s="273"/>
      <c r="C27" s="273"/>
      <c r="D27" s="293" t="s">
        <v>237</v>
      </c>
      <c r="E27" s="294">
        <v>16</v>
      </c>
      <c r="F27" s="295" t="s">
        <v>274</v>
      </c>
      <c r="G27" s="296" t="s">
        <v>275</v>
      </c>
      <c r="H27" s="297">
        <v>2</v>
      </c>
      <c r="I27" s="298" t="s">
        <v>240</v>
      </c>
      <c r="J27" s="419"/>
      <c r="K27" s="300">
        <f t="shared" si="2"/>
        <v>0</v>
      </c>
      <c r="L27" s="301" t="str">
        <f t="shared" si="3"/>
        <v/>
      </c>
      <c r="M27" s="302">
        <f t="shared" si="4"/>
        <v>0</v>
      </c>
      <c r="N27" s="302" t="str">
        <f t="shared" si="5"/>
        <v/>
      </c>
      <c r="O27" s="302" t="str">
        <f t="shared" si="6"/>
        <v/>
      </c>
      <c r="P27" s="303">
        <v>0</v>
      </c>
      <c r="Q27" s="303">
        <v>0</v>
      </c>
      <c r="R27" s="303">
        <v>0</v>
      </c>
      <c r="S27" s="304">
        <v>21</v>
      </c>
      <c r="T27" s="305">
        <f t="shared" si="7"/>
        <v>0</v>
      </c>
      <c r="U27" s="306"/>
    </row>
    <row r="28" spans="1:21" outlineLevel="2">
      <c r="A28" s="226"/>
      <c r="B28" s="273"/>
      <c r="C28" s="273"/>
      <c r="D28" s="293" t="s">
        <v>241</v>
      </c>
      <c r="E28" s="294">
        <v>17</v>
      </c>
      <c r="F28" s="295" t="s">
        <v>276</v>
      </c>
      <c r="G28" s="296" t="s">
        <v>277</v>
      </c>
      <c r="H28" s="297">
        <v>1</v>
      </c>
      <c r="I28" s="298" t="s">
        <v>244</v>
      </c>
      <c r="J28" s="419"/>
      <c r="K28" s="300">
        <f t="shared" si="2"/>
        <v>0</v>
      </c>
      <c r="L28" s="301">
        <f t="shared" si="3"/>
        <v>0</v>
      </c>
      <c r="M28" s="302" t="str">
        <f t="shared" si="4"/>
        <v/>
      </c>
      <c r="N28" s="302" t="str">
        <f t="shared" si="5"/>
        <v/>
      </c>
      <c r="O28" s="302" t="str">
        <f t="shared" si="6"/>
        <v/>
      </c>
      <c r="P28" s="303">
        <v>0</v>
      </c>
      <c r="Q28" s="303">
        <v>0</v>
      </c>
      <c r="R28" s="303">
        <v>0</v>
      </c>
      <c r="S28" s="304">
        <v>21</v>
      </c>
      <c r="T28" s="305">
        <f t="shared" si="7"/>
        <v>0</v>
      </c>
      <c r="U28" s="306"/>
    </row>
    <row r="29" spans="1:21" outlineLevel="2">
      <c r="A29" s="226"/>
      <c r="B29" s="273"/>
      <c r="C29" s="273"/>
      <c r="D29" s="293" t="s">
        <v>241</v>
      </c>
      <c r="E29" s="294">
        <v>18</v>
      </c>
      <c r="F29" s="295" t="s">
        <v>278</v>
      </c>
      <c r="G29" s="296" t="s">
        <v>279</v>
      </c>
      <c r="H29" s="297">
        <v>1</v>
      </c>
      <c r="I29" s="298" t="s">
        <v>244</v>
      </c>
      <c r="J29" s="419"/>
      <c r="K29" s="300">
        <f t="shared" si="2"/>
        <v>0</v>
      </c>
      <c r="L29" s="301">
        <f t="shared" si="3"/>
        <v>0</v>
      </c>
      <c r="M29" s="302" t="str">
        <f t="shared" si="4"/>
        <v/>
      </c>
      <c r="N29" s="302" t="str">
        <f t="shared" si="5"/>
        <v/>
      </c>
      <c r="O29" s="302" t="str">
        <f t="shared" si="6"/>
        <v/>
      </c>
      <c r="P29" s="303">
        <v>0</v>
      </c>
      <c r="Q29" s="303">
        <v>0</v>
      </c>
      <c r="R29" s="303">
        <v>0</v>
      </c>
      <c r="S29" s="304">
        <v>21</v>
      </c>
      <c r="T29" s="305">
        <f t="shared" si="7"/>
        <v>0</v>
      </c>
      <c r="U29" s="306"/>
    </row>
    <row r="30" spans="1:21" outlineLevel="2">
      <c r="A30" s="226"/>
      <c r="B30" s="273"/>
      <c r="C30" s="273"/>
      <c r="D30" s="293" t="s">
        <v>237</v>
      </c>
      <c r="E30" s="294">
        <v>19</v>
      </c>
      <c r="F30" s="295" t="s">
        <v>280</v>
      </c>
      <c r="G30" s="296" t="s">
        <v>281</v>
      </c>
      <c r="H30" s="297">
        <v>3</v>
      </c>
      <c r="I30" s="298" t="s">
        <v>240</v>
      </c>
      <c r="J30" s="419"/>
      <c r="K30" s="300">
        <f t="shared" si="2"/>
        <v>0</v>
      </c>
      <c r="L30" s="301" t="str">
        <f t="shared" si="3"/>
        <v/>
      </c>
      <c r="M30" s="302">
        <f t="shared" si="4"/>
        <v>0</v>
      </c>
      <c r="N30" s="302" t="str">
        <f t="shared" si="5"/>
        <v/>
      </c>
      <c r="O30" s="302" t="str">
        <f t="shared" si="6"/>
        <v/>
      </c>
      <c r="P30" s="303">
        <v>0</v>
      </c>
      <c r="Q30" s="303">
        <v>0</v>
      </c>
      <c r="R30" s="303">
        <v>0</v>
      </c>
      <c r="S30" s="304">
        <v>21</v>
      </c>
      <c r="T30" s="305">
        <f t="shared" si="7"/>
        <v>0</v>
      </c>
      <c r="U30" s="306"/>
    </row>
    <row r="31" spans="1:21" outlineLevel="2">
      <c r="A31" s="226"/>
      <c r="B31" s="273"/>
      <c r="C31" s="273"/>
      <c r="D31" s="293" t="s">
        <v>241</v>
      </c>
      <c r="E31" s="294">
        <v>20</v>
      </c>
      <c r="F31" s="295" t="s">
        <v>282</v>
      </c>
      <c r="G31" s="296" t="s">
        <v>283</v>
      </c>
      <c r="H31" s="297">
        <v>3</v>
      </c>
      <c r="I31" s="298" t="s">
        <v>250</v>
      </c>
      <c r="J31" s="419"/>
      <c r="K31" s="300">
        <f t="shared" si="2"/>
        <v>0</v>
      </c>
      <c r="L31" s="301">
        <f t="shared" si="3"/>
        <v>0</v>
      </c>
      <c r="M31" s="302" t="str">
        <f t="shared" si="4"/>
        <v/>
      </c>
      <c r="N31" s="302" t="str">
        <f t="shared" si="5"/>
        <v/>
      </c>
      <c r="O31" s="302" t="str">
        <f t="shared" si="6"/>
        <v/>
      </c>
      <c r="P31" s="303">
        <v>1E-3</v>
      </c>
      <c r="Q31" s="303">
        <v>0</v>
      </c>
      <c r="R31" s="303">
        <v>0</v>
      </c>
      <c r="S31" s="304">
        <v>21</v>
      </c>
      <c r="T31" s="305">
        <f t="shared" si="7"/>
        <v>0</v>
      </c>
      <c r="U31" s="306"/>
    </row>
    <row r="32" spans="1:21" outlineLevel="2">
      <c r="A32" s="226"/>
      <c r="B32" s="273"/>
      <c r="C32" s="273"/>
      <c r="D32" s="293" t="s">
        <v>237</v>
      </c>
      <c r="E32" s="294">
        <v>21</v>
      </c>
      <c r="F32" s="295" t="s">
        <v>284</v>
      </c>
      <c r="G32" s="296" t="s">
        <v>285</v>
      </c>
      <c r="H32" s="297">
        <v>2</v>
      </c>
      <c r="I32" s="298" t="s">
        <v>240</v>
      </c>
      <c r="J32" s="419"/>
      <c r="K32" s="300">
        <f t="shared" si="2"/>
        <v>0</v>
      </c>
      <c r="L32" s="301" t="str">
        <f t="shared" si="3"/>
        <v/>
      </c>
      <c r="M32" s="302">
        <f t="shared" si="4"/>
        <v>0</v>
      </c>
      <c r="N32" s="302" t="str">
        <f t="shared" si="5"/>
        <v/>
      </c>
      <c r="O32" s="302" t="str">
        <f t="shared" si="6"/>
        <v/>
      </c>
      <c r="P32" s="303">
        <v>0</v>
      </c>
      <c r="Q32" s="303">
        <v>0</v>
      </c>
      <c r="R32" s="303">
        <v>0</v>
      </c>
      <c r="S32" s="304">
        <v>21</v>
      </c>
      <c r="T32" s="305">
        <f t="shared" si="7"/>
        <v>0</v>
      </c>
      <c r="U32" s="306"/>
    </row>
    <row r="33" spans="1:21" outlineLevel="2">
      <c r="A33" s="226"/>
      <c r="B33" s="273"/>
      <c r="C33" s="273"/>
      <c r="D33" s="293" t="s">
        <v>241</v>
      </c>
      <c r="E33" s="294">
        <v>22</v>
      </c>
      <c r="F33" s="295" t="s">
        <v>286</v>
      </c>
      <c r="G33" s="296" t="s">
        <v>287</v>
      </c>
      <c r="H33" s="297">
        <v>2</v>
      </c>
      <c r="I33" s="298" t="s">
        <v>250</v>
      </c>
      <c r="J33" s="419"/>
      <c r="K33" s="300">
        <f t="shared" si="2"/>
        <v>0</v>
      </c>
      <c r="L33" s="301">
        <f t="shared" si="3"/>
        <v>0</v>
      </c>
      <c r="M33" s="302" t="str">
        <f t="shared" si="4"/>
        <v/>
      </c>
      <c r="N33" s="302" t="str">
        <f t="shared" si="5"/>
        <v/>
      </c>
      <c r="O33" s="302" t="str">
        <f t="shared" si="6"/>
        <v/>
      </c>
      <c r="P33" s="303">
        <v>1E-3</v>
      </c>
      <c r="Q33" s="303">
        <v>0</v>
      </c>
      <c r="R33" s="303">
        <v>0</v>
      </c>
      <c r="S33" s="304">
        <v>21</v>
      </c>
      <c r="T33" s="305">
        <f t="shared" si="7"/>
        <v>0</v>
      </c>
      <c r="U33" s="306"/>
    </row>
    <row r="34" spans="1:21" outlineLevel="2">
      <c r="A34" s="226"/>
      <c r="B34" s="273"/>
      <c r="C34" s="273"/>
      <c r="D34" s="293" t="s">
        <v>237</v>
      </c>
      <c r="E34" s="294">
        <v>23</v>
      </c>
      <c r="F34" s="295" t="s">
        <v>288</v>
      </c>
      <c r="G34" s="296" t="s">
        <v>289</v>
      </c>
      <c r="H34" s="297">
        <v>2</v>
      </c>
      <c r="I34" s="298" t="s">
        <v>240</v>
      </c>
      <c r="J34" s="419"/>
      <c r="K34" s="300">
        <f t="shared" si="2"/>
        <v>0</v>
      </c>
      <c r="L34" s="301" t="str">
        <f t="shared" si="3"/>
        <v/>
      </c>
      <c r="M34" s="302">
        <f t="shared" si="4"/>
        <v>0</v>
      </c>
      <c r="N34" s="302" t="str">
        <f t="shared" si="5"/>
        <v/>
      </c>
      <c r="O34" s="302" t="str">
        <f t="shared" si="6"/>
        <v/>
      </c>
      <c r="P34" s="303">
        <v>0</v>
      </c>
      <c r="Q34" s="303">
        <v>0</v>
      </c>
      <c r="R34" s="303">
        <v>0.59599999999954889</v>
      </c>
      <c r="S34" s="304">
        <v>21</v>
      </c>
      <c r="T34" s="305">
        <f t="shared" si="7"/>
        <v>0</v>
      </c>
      <c r="U34" s="306"/>
    </row>
    <row r="35" spans="1:21" outlineLevel="2">
      <c r="A35" s="226"/>
      <c r="B35" s="273"/>
      <c r="C35" s="273"/>
      <c r="D35" s="293" t="s">
        <v>241</v>
      </c>
      <c r="E35" s="294">
        <v>24</v>
      </c>
      <c r="F35" s="295" t="s">
        <v>290</v>
      </c>
      <c r="G35" s="296" t="s">
        <v>291</v>
      </c>
      <c r="H35" s="297">
        <v>1</v>
      </c>
      <c r="I35" s="298" t="s">
        <v>244</v>
      </c>
      <c r="J35" s="419"/>
      <c r="K35" s="300">
        <f t="shared" si="2"/>
        <v>0</v>
      </c>
      <c r="L35" s="301">
        <f t="shared" si="3"/>
        <v>0</v>
      </c>
      <c r="M35" s="302" t="str">
        <f t="shared" si="4"/>
        <v/>
      </c>
      <c r="N35" s="302" t="str">
        <f t="shared" si="5"/>
        <v/>
      </c>
      <c r="O35" s="302" t="str">
        <f t="shared" si="6"/>
        <v/>
      </c>
      <c r="P35" s="303">
        <v>0</v>
      </c>
      <c r="Q35" s="303">
        <v>0</v>
      </c>
      <c r="R35" s="303">
        <v>0</v>
      </c>
      <c r="S35" s="304">
        <v>21</v>
      </c>
      <c r="T35" s="305">
        <f t="shared" si="7"/>
        <v>0</v>
      </c>
      <c r="U35" s="306"/>
    </row>
    <row r="36" spans="1:21" outlineLevel="2">
      <c r="A36" s="226"/>
      <c r="B36" s="273"/>
      <c r="C36" s="273"/>
      <c r="D36" s="293" t="s">
        <v>241</v>
      </c>
      <c r="E36" s="294">
        <v>25</v>
      </c>
      <c r="F36" s="295" t="s">
        <v>292</v>
      </c>
      <c r="G36" s="296" t="s">
        <v>293</v>
      </c>
      <c r="H36" s="297">
        <v>1</v>
      </c>
      <c r="I36" s="298" t="s">
        <v>244</v>
      </c>
      <c r="J36" s="419"/>
      <c r="K36" s="300">
        <f t="shared" si="2"/>
        <v>0</v>
      </c>
      <c r="L36" s="301">
        <f t="shared" si="3"/>
        <v>0</v>
      </c>
      <c r="M36" s="302" t="str">
        <f t="shared" si="4"/>
        <v/>
      </c>
      <c r="N36" s="302" t="str">
        <f t="shared" si="5"/>
        <v/>
      </c>
      <c r="O36" s="302" t="str">
        <f t="shared" si="6"/>
        <v/>
      </c>
      <c r="P36" s="303">
        <v>0</v>
      </c>
      <c r="Q36" s="303">
        <v>0</v>
      </c>
      <c r="R36" s="303">
        <v>0</v>
      </c>
      <c r="S36" s="304">
        <v>21</v>
      </c>
      <c r="T36" s="305">
        <f t="shared" si="7"/>
        <v>0</v>
      </c>
      <c r="U36" s="306"/>
    </row>
    <row r="37" spans="1:21" outlineLevel="2">
      <c r="A37" s="226"/>
      <c r="B37" s="273"/>
      <c r="C37" s="273"/>
      <c r="D37" s="293" t="s">
        <v>237</v>
      </c>
      <c r="E37" s="294">
        <v>26</v>
      </c>
      <c r="F37" s="295" t="s">
        <v>294</v>
      </c>
      <c r="G37" s="296" t="s">
        <v>295</v>
      </c>
      <c r="H37" s="297">
        <v>19</v>
      </c>
      <c r="I37" s="298" t="s">
        <v>240</v>
      </c>
      <c r="J37" s="419"/>
      <c r="K37" s="300">
        <f t="shared" si="2"/>
        <v>0</v>
      </c>
      <c r="L37" s="301" t="str">
        <f t="shared" si="3"/>
        <v/>
      </c>
      <c r="M37" s="302">
        <f t="shared" si="4"/>
        <v>0</v>
      </c>
      <c r="N37" s="302" t="str">
        <f t="shared" si="5"/>
        <v/>
      </c>
      <c r="O37" s="302" t="str">
        <f t="shared" si="6"/>
        <v/>
      </c>
      <c r="P37" s="303">
        <v>0</v>
      </c>
      <c r="Q37" s="303">
        <v>0</v>
      </c>
      <c r="R37" s="303">
        <v>0.28999999999996362</v>
      </c>
      <c r="S37" s="304">
        <v>21</v>
      </c>
      <c r="T37" s="305">
        <f t="shared" si="7"/>
        <v>0</v>
      </c>
      <c r="U37" s="306"/>
    </row>
    <row r="38" spans="1:21" outlineLevel="2">
      <c r="A38" s="226"/>
      <c r="B38" s="273"/>
      <c r="C38" s="273"/>
      <c r="D38" s="293" t="s">
        <v>241</v>
      </c>
      <c r="E38" s="294">
        <v>27</v>
      </c>
      <c r="F38" s="295" t="s">
        <v>296</v>
      </c>
      <c r="G38" s="296" t="s">
        <v>297</v>
      </c>
      <c r="H38" s="297">
        <v>11</v>
      </c>
      <c r="I38" s="298" t="s">
        <v>244</v>
      </c>
      <c r="J38" s="419"/>
      <c r="K38" s="300">
        <f t="shared" si="2"/>
        <v>0</v>
      </c>
      <c r="L38" s="301">
        <f t="shared" si="3"/>
        <v>0</v>
      </c>
      <c r="M38" s="302" t="str">
        <f t="shared" si="4"/>
        <v/>
      </c>
      <c r="N38" s="302" t="str">
        <f t="shared" si="5"/>
        <v/>
      </c>
      <c r="O38" s="302" t="str">
        <f t="shared" si="6"/>
        <v/>
      </c>
      <c r="P38" s="303">
        <v>0</v>
      </c>
      <c r="Q38" s="303">
        <v>0</v>
      </c>
      <c r="R38" s="303">
        <v>0</v>
      </c>
      <c r="S38" s="304">
        <v>21</v>
      </c>
      <c r="T38" s="305">
        <f t="shared" si="7"/>
        <v>0</v>
      </c>
      <c r="U38" s="306"/>
    </row>
    <row r="39" spans="1:21" outlineLevel="2">
      <c r="A39" s="226"/>
      <c r="B39" s="273"/>
      <c r="C39" s="273"/>
      <c r="D39" s="293" t="s">
        <v>241</v>
      </c>
      <c r="E39" s="294">
        <v>28</v>
      </c>
      <c r="F39" s="295" t="s">
        <v>298</v>
      </c>
      <c r="G39" s="296" t="s">
        <v>299</v>
      </c>
      <c r="H39" s="297">
        <v>8</v>
      </c>
      <c r="I39" s="298" t="s">
        <v>244</v>
      </c>
      <c r="J39" s="419"/>
      <c r="K39" s="300">
        <f t="shared" si="2"/>
        <v>0</v>
      </c>
      <c r="L39" s="301">
        <f t="shared" si="3"/>
        <v>0</v>
      </c>
      <c r="M39" s="302" t="str">
        <f t="shared" si="4"/>
        <v/>
      </c>
      <c r="N39" s="302" t="str">
        <f t="shared" si="5"/>
        <v/>
      </c>
      <c r="O39" s="302" t="str">
        <f t="shared" si="6"/>
        <v/>
      </c>
      <c r="P39" s="303">
        <v>0</v>
      </c>
      <c r="Q39" s="303">
        <v>0</v>
      </c>
      <c r="R39" s="303">
        <v>0</v>
      </c>
      <c r="S39" s="304">
        <v>21</v>
      </c>
      <c r="T39" s="305">
        <f t="shared" si="7"/>
        <v>0</v>
      </c>
      <c r="U39" s="306"/>
    </row>
    <row r="40" spans="1:21" outlineLevel="2">
      <c r="A40" s="226"/>
      <c r="B40" s="273"/>
      <c r="C40" s="273"/>
      <c r="D40" s="293" t="s">
        <v>237</v>
      </c>
      <c r="E40" s="294">
        <v>29</v>
      </c>
      <c r="F40" s="295" t="s">
        <v>300</v>
      </c>
      <c r="G40" s="296" t="s">
        <v>301</v>
      </c>
      <c r="H40" s="297">
        <v>12</v>
      </c>
      <c r="I40" s="298" t="s">
        <v>240</v>
      </c>
      <c r="J40" s="419"/>
      <c r="K40" s="300">
        <f t="shared" si="2"/>
        <v>0</v>
      </c>
      <c r="L40" s="301" t="str">
        <f t="shared" si="3"/>
        <v/>
      </c>
      <c r="M40" s="302">
        <f t="shared" si="4"/>
        <v>0</v>
      </c>
      <c r="N40" s="302" t="str">
        <f t="shared" si="5"/>
        <v/>
      </c>
      <c r="O40" s="302" t="str">
        <f t="shared" si="6"/>
        <v/>
      </c>
      <c r="P40" s="303">
        <v>0</v>
      </c>
      <c r="Q40" s="303">
        <v>0</v>
      </c>
      <c r="R40" s="303">
        <v>0</v>
      </c>
      <c r="S40" s="304">
        <v>21</v>
      </c>
      <c r="T40" s="305">
        <f t="shared" si="7"/>
        <v>0</v>
      </c>
      <c r="U40" s="306"/>
    </row>
    <row r="41" spans="1:21" outlineLevel="2">
      <c r="A41" s="226"/>
      <c r="B41" s="273"/>
      <c r="C41" s="273"/>
      <c r="D41" s="293" t="s">
        <v>241</v>
      </c>
      <c r="E41" s="294">
        <v>30</v>
      </c>
      <c r="F41" s="295" t="s">
        <v>302</v>
      </c>
      <c r="G41" s="296" t="s">
        <v>303</v>
      </c>
      <c r="H41" s="297">
        <v>12</v>
      </c>
      <c r="I41" s="298" t="s">
        <v>244</v>
      </c>
      <c r="J41" s="419"/>
      <c r="K41" s="300">
        <f t="shared" si="2"/>
        <v>0</v>
      </c>
      <c r="L41" s="301">
        <f t="shared" si="3"/>
        <v>0</v>
      </c>
      <c r="M41" s="302" t="str">
        <f t="shared" si="4"/>
        <v/>
      </c>
      <c r="N41" s="302" t="str">
        <f t="shared" si="5"/>
        <v/>
      </c>
      <c r="O41" s="302" t="str">
        <f t="shared" si="6"/>
        <v/>
      </c>
      <c r="P41" s="303">
        <v>0</v>
      </c>
      <c r="Q41" s="303">
        <v>0</v>
      </c>
      <c r="R41" s="303">
        <v>0</v>
      </c>
      <c r="S41" s="304">
        <v>21</v>
      </c>
      <c r="T41" s="305">
        <f t="shared" si="7"/>
        <v>0</v>
      </c>
      <c r="U41" s="306"/>
    </row>
    <row r="42" spans="1:21" outlineLevel="2">
      <c r="A42" s="226"/>
      <c r="B42" s="273"/>
      <c r="C42" s="273"/>
      <c r="D42" s="293" t="s">
        <v>237</v>
      </c>
      <c r="E42" s="294">
        <v>31</v>
      </c>
      <c r="F42" s="295" t="s">
        <v>304</v>
      </c>
      <c r="G42" s="296" t="s">
        <v>305</v>
      </c>
      <c r="H42" s="297">
        <v>4</v>
      </c>
      <c r="I42" s="298" t="s">
        <v>240</v>
      </c>
      <c r="J42" s="419"/>
      <c r="K42" s="300">
        <f t="shared" si="2"/>
        <v>0</v>
      </c>
      <c r="L42" s="301" t="str">
        <f t="shared" si="3"/>
        <v/>
      </c>
      <c r="M42" s="302">
        <f t="shared" si="4"/>
        <v>0</v>
      </c>
      <c r="N42" s="302" t="str">
        <f t="shared" si="5"/>
        <v/>
      </c>
      <c r="O42" s="302" t="str">
        <f t="shared" si="6"/>
        <v/>
      </c>
      <c r="P42" s="303">
        <v>0</v>
      </c>
      <c r="Q42" s="303">
        <v>0</v>
      </c>
      <c r="R42" s="303">
        <v>0.59599999999954889</v>
      </c>
      <c r="S42" s="304">
        <v>21</v>
      </c>
      <c r="T42" s="305">
        <f t="shared" si="7"/>
        <v>0</v>
      </c>
      <c r="U42" s="306"/>
    </row>
    <row r="43" spans="1:21" outlineLevel="2">
      <c r="A43" s="226"/>
      <c r="B43" s="273"/>
      <c r="C43" s="273"/>
      <c r="D43" s="293" t="s">
        <v>241</v>
      </c>
      <c r="E43" s="294">
        <v>32</v>
      </c>
      <c r="F43" s="295" t="s">
        <v>306</v>
      </c>
      <c r="G43" s="296" t="s">
        <v>307</v>
      </c>
      <c r="H43" s="297">
        <v>1</v>
      </c>
      <c r="I43" s="298" t="s">
        <v>244</v>
      </c>
      <c r="J43" s="419"/>
      <c r="K43" s="300">
        <f t="shared" si="2"/>
        <v>0</v>
      </c>
      <c r="L43" s="301">
        <f t="shared" si="3"/>
        <v>0</v>
      </c>
      <c r="M43" s="302" t="str">
        <f t="shared" si="4"/>
        <v/>
      </c>
      <c r="N43" s="302" t="str">
        <f t="shared" si="5"/>
        <v/>
      </c>
      <c r="O43" s="302" t="str">
        <f t="shared" si="6"/>
        <v/>
      </c>
      <c r="P43" s="303">
        <v>0</v>
      </c>
      <c r="Q43" s="303">
        <v>0</v>
      </c>
      <c r="R43" s="303">
        <v>0</v>
      </c>
      <c r="S43" s="304">
        <v>21</v>
      </c>
      <c r="T43" s="305">
        <f t="shared" si="7"/>
        <v>0</v>
      </c>
      <c r="U43" s="306"/>
    </row>
    <row r="44" spans="1:21" outlineLevel="2">
      <c r="A44" s="226"/>
      <c r="B44" s="273"/>
      <c r="C44" s="273"/>
      <c r="D44" s="293" t="s">
        <v>237</v>
      </c>
      <c r="E44" s="294">
        <v>33</v>
      </c>
      <c r="F44" s="295" t="s">
        <v>308</v>
      </c>
      <c r="G44" s="296" t="s">
        <v>309</v>
      </c>
      <c r="H44" s="297">
        <v>67</v>
      </c>
      <c r="I44" s="298" t="s">
        <v>240</v>
      </c>
      <c r="J44" s="419"/>
      <c r="K44" s="300">
        <f t="shared" si="2"/>
        <v>0</v>
      </c>
      <c r="L44" s="301" t="str">
        <f t="shared" si="3"/>
        <v/>
      </c>
      <c r="M44" s="302">
        <f t="shared" si="4"/>
        <v>0</v>
      </c>
      <c r="N44" s="302" t="str">
        <f t="shared" si="5"/>
        <v/>
      </c>
      <c r="O44" s="302" t="str">
        <f t="shared" si="6"/>
        <v/>
      </c>
      <c r="P44" s="303">
        <v>0</v>
      </c>
      <c r="Q44" s="303">
        <v>0</v>
      </c>
      <c r="R44" s="303">
        <v>0</v>
      </c>
      <c r="S44" s="304">
        <v>21</v>
      </c>
      <c r="T44" s="305">
        <f t="shared" si="7"/>
        <v>0</v>
      </c>
      <c r="U44" s="306"/>
    </row>
    <row r="45" spans="1:21" outlineLevel="2">
      <c r="A45" s="226"/>
      <c r="B45" s="273"/>
      <c r="C45" s="273"/>
      <c r="D45" s="293" t="s">
        <v>241</v>
      </c>
      <c r="E45" s="294">
        <v>34</v>
      </c>
      <c r="F45" s="295" t="s">
        <v>310</v>
      </c>
      <c r="G45" s="296" t="s">
        <v>311</v>
      </c>
      <c r="H45" s="297">
        <v>67</v>
      </c>
      <c r="I45" s="298" t="s">
        <v>244</v>
      </c>
      <c r="J45" s="419"/>
      <c r="K45" s="300">
        <f t="shared" si="2"/>
        <v>0</v>
      </c>
      <c r="L45" s="301">
        <f t="shared" si="3"/>
        <v>0</v>
      </c>
      <c r="M45" s="302" t="str">
        <f t="shared" si="4"/>
        <v/>
      </c>
      <c r="N45" s="302" t="str">
        <f t="shared" si="5"/>
        <v/>
      </c>
      <c r="O45" s="302" t="str">
        <f t="shared" si="6"/>
        <v/>
      </c>
      <c r="P45" s="303">
        <v>9.9999999999961231E-6</v>
      </c>
      <c r="Q45" s="303">
        <v>0</v>
      </c>
      <c r="R45" s="303">
        <v>0</v>
      </c>
      <c r="S45" s="304">
        <v>21</v>
      </c>
      <c r="T45" s="305">
        <f t="shared" si="7"/>
        <v>0</v>
      </c>
      <c r="U45" s="306"/>
    </row>
    <row r="46" spans="1:21" outlineLevel="2">
      <c r="A46" s="226"/>
      <c r="B46" s="273"/>
      <c r="C46" s="273"/>
      <c r="D46" s="293" t="s">
        <v>237</v>
      </c>
      <c r="E46" s="294">
        <v>35</v>
      </c>
      <c r="F46" s="295" t="s">
        <v>312</v>
      </c>
      <c r="G46" s="296" t="s">
        <v>313</v>
      </c>
      <c r="H46" s="297">
        <v>10</v>
      </c>
      <c r="I46" s="298" t="s">
        <v>240</v>
      </c>
      <c r="J46" s="419"/>
      <c r="K46" s="300">
        <f t="shared" si="2"/>
        <v>0</v>
      </c>
      <c r="L46" s="301" t="str">
        <f t="shared" si="3"/>
        <v/>
      </c>
      <c r="M46" s="302">
        <f t="shared" si="4"/>
        <v>0</v>
      </c>
      <c r="N46" s="302" t="str">
        <f t="shared" si="5"/>
        <v/>
      </c>
      <c r="O46" s="302" t="str">
        <f t="shared" si="6"/>
        <v/>
      </c>
      <c r="P46" s="303">
        <v>0</v>
      </c>
      <c r="Q46" s="303">
        <v>0</v>
      </c>
      <c r="R46" s="303">
        <v>0</v>
      </c>
      <c r="S46" s="304">
        <v>21</v>
      </c>
      <c r="T46" s="305">
        <f t="shared" si="7"/>
        <v>0</v>
      </c>
      <c r="U46" s="306"/>
    </row>
    <row r="47" spans="1:21" outlineLevel="2">
      <c r="A47" s="226"/>
      <c r="B47" s="273"/>
      <c r="C47" s="273"/>
      <c r="D47" s="293" t="s">
        <v>241</v>
      </c>
      <c r="E47" s="294">
        <v>36</v>
      </c>
      <c r="F47" s="295" t="s">
        <v>314</v>
      </c>
      <c r="G47" s="296" t="s">
        <v>315</v>
      </c>
      <c r="H47" s="297">
        <v>10</v>
      </c>
      <c r="I47" s="298" t="s">
        <v>244</v>
      </c>
      <c r="J47" s="419"/>
      <c r="K47" s="300">
        <f t="shared" si="2"/>
        <v>0</v>
      </c>
      <c r="L47" s="301">
        <f t="shared" si="3"/>
        <v>0</v>
      </c>
      <c r="M47" s="302" t="str">
        <f t="shared" si="4"/>
        <v/>
      </c>
      <c r="N47" s="302" t="str">
        <f t="shared" si="5"/>
        <v/>
      </c>
      <c r="O47" s="302" t="str">
        <f t="shared" si="6"/>
        <v/>
      </c>
      <c r="P47" s="303">
        <v>2.0000000000000001E-4</v>
      </c>
      <c r="Q47" s="303">
        <v>0</v>
      </c>
      <c r="R47" s="303">
        <v>0</v>
      </c>
      <c r="S47" s="304">
        <v>21</v>
      </c>
      <c r="T47" s="305">
        <f t="shared" si="7"/>
        <v>0</v>
      </c>
      <c r="U47" s="306"/>
    </row>
    <row r="48" spans="1:21" outlineLevel="2">
      <c r="A48" s="226"/>
      <c r="B48" s="273"/>
      <c r="C48" s="273"/>
      <c r="D48" s="293" t="s">
        <v>237</v>
      </c>
      <c r="E48" s="294">
        <v>37</v>
      </c>
      <c r="F48" s="295" t="s">
        <v>316</v>
      </c>
      <c r="G48" s="296" t="s">
        <v>317</v>
      </c>
      <c r="H48" s="297">
        <v>2</v>
      </c>
      <c r="I48" s="298" t="s">
        <v>244</v>
      </c>
      <c r="J48" s="419"/>
      <c r="K48" s="300">
        <f t="shared" si="2"/>
        <v>0</v>
      </c>
      <c r="L48" s="301" t="str">
        <f t="shared" si="3"/>
        <v/>
      </c>
      <c r="M48" s="302">
        <f t="shared" si="4"/>
        <v>0</v>
      </c>
      <c r="N48" s="302" t="str">
        <f t="shared" si="5"/>
        <v/>
      </c>
      <c r="O48" s="302" t="str">
        <f t="shared" si="6"/>
        <v/>
      </c>
      <c r="P48" s="303">
        <v>0</v>
      </c>
      <c r="Q48" s="303">
        <v>0</v>
      </c>
      <c r="R48" s="303">
        <v>0</v>
      </c>
      <c r="S48" s="304">
        <v>21</v>
      </c>
      <c r="T48" s="305">
        <f t="shared" si="7"/>
        <v>0</v>
      </c>
      <c r="U48" s="306"/>
    </row>
    <row r="49" spans="1:21" outlineLevel="2">
      <c r="A49" s="226"/>
      <c r="B49" s="273"/>
      <c r="C49" s="273"/>
      <c r="D49" s="293" t="s">
        <v>241</v>
      </c>
      <c r="E49" s="294">
        <v>38</v>
      </c>
      <c r="F49" s="295" t="s">
        <v>318</v>
      </c>
      <c r="G49" s="296" t="s">
        <v>319</v>
      </c>
      <c r="H49" s="297">
        <v>1</v>
      </c>
      <c r="I49" s="298" t="s">
        <v>244</v>
      </c>
      <c r="J49" s="419"/>
      <c r="K49" s="300">
        <f t="shared" si="2"/>
        <v>0</v>
      </c>
      <c r="L49" s="301">
        <f t="shared" si="3"/>
        <v>0</v>
      </c>
      <c r="M49" s="302" t="str">
        <f t="shared" si="4"/>
        <v/>
      </c>
      <c r="N49" s="302" t="str">
        <f t="shared" si="5"/>
        <v/>
      </c>
      <c r="O49" s="302" t="str">
        <f t="shared" si="6"/>
        <v/>
      </c>
      <c r="P49" s="303">
        <v>4.0000000000000002E-4</v>
      </c>
      <c r="Q49" s="303">
        <v>0</v>
      </c>
      <c r="R49" s="303">
        <v>0</v>
      </c>
      <c r="S49" s="304">
        <v>21</v>
      </c>
      <c r="T49" s="305">
        <f t="shared" si="7"/>
        <v>0</v>
      </c>
      <c r="U49" s="306"/>
    </row>
    <row r="50" spans="1:21" outlineLevel="2">
      <c r="A50" s="226"/>
      <c r="B50" s="273"/>
      <c r="C50" s="273"/>
      <c r="D50" s="293" t="s">
        <v>241</v>
      </c>
      <c r="E50" s="294">
        <v>39</v>
      </c>
      <c r="F50" s="295" t="s">
        <v>320</v>
      </c>
      <c r="G50" s="296" t="s">
        <v>321</v>
      </c>
      <c r="H50" s="297">
        <v>1</v>
      </c>
      <c r="I50" s="298" t="s">
        <v>244</v>
      </c>
      <c r="J50" s="419"/>
      <c r="K50" s="300">
        <f t="shared" si="2"/>
        <v>0</v>
      </c>
      <c r="L50" s="301">
        <f t="shared" si="3"/>
        <v>0</v>
      </c>
      <c r="M50" s="302" t="str">
        <f t="shared" si="4"/>
        <v/>
      </c>
      <c r="N50" s="302" t="str">
        <f t="shared" si="5"/>
        <v/>
      </c>
      <c r="O50" s="302" t="str">
        <f t="shared" si="6"/>
        <v/>
      </c>
      <c r="P50" s="303">
        <v>2.20000000000109E-4</v>
      </c>
      <c r="Q50" s="303">
        <v>0</v>
      </c>
      <c r="R50" s="303">
        <v>0</v>
      </c>
      <c r="S50" s="304">
        <v>21</v>
      </c>
      <c r="T50" s="305">
        <f t="shared" si="7"/>
        <v>0</v>
      </c>
      <c r="U50" s="306"/>
    </row>
    <row r="51" spans="1:21" outlineLevel="2">
      <c r="A51" s="226"/>
      <c r="B51" s="273"/>
      <c r="C51" s="273"/>
      <c r="D51" s="293" t="s">
        <v>237</v>
      </c>
      <c r="E51" s="294">
        <v>40</v>
      </c>
      <c r="F51" s="295" t="s">
        <v>322</v>
      </c>
      <c r="G51" s="296" t="s">
        <v>323</v>
      </c>
      <c r="H51" s="297">
        <v>21</v>
      </c>
      <c r="I51" s="298" t="s">
        <v>240</v>
      </c>
      <c r="J51" s="419"/>
      <c r="K51" s="300">
        <f t="shared" si="2"/>
        <v>0</v>
      </c>
      <c r="L51" s="301" t="str">
        <f t="shared" si="3"/>
        <v/>
      </c>
      <c r="M51" s="302">
        <f t="shared" si="4"/>
        <v>0</v>
      </c>
      <c r="N51" s="302" t="str">
        <f t="shared" si="5"/>
        <v/>
      </c>
      <c r="O51" s="302" t="str">
        <f t="shared" si="6"/>
        <v/>
      </c>
      <c r="P51" s="303">
        <v>0</v>
      </c>
      <c r="Q51" s="303">
        <v>0</v>
      </c>
      <c r="R51" s="303">
        <v>0</v>
      </c>
      <c r="S51" s="304">
        <v>21</v>
      </c>
      <c r="T51" s="305">
        <f t="shared" si="7"/>
        <v>0</v>
      </c>
      <c r="U51" s="306"/>
    </row>
    <row r="52" spans="1:21" outlineLevel="2">
      <c r="A52" s="226"/>
      <c r="B52" s="273"/>
      <c r="C52" s="273"/>
      <c r="D52" s="293" t="s">
        <v>241</v>
      </c>
      <c r="E52" s="294">
        <v>41</v>
      </c>
      <c r="F52" s="295" t="s">
        <v>324</v>
      </c>
      <c r="G52" s="296" t="s">
        <v>325</v>
      </c>
      <c r="H52" s="297">
        <v>12</v>
      </c>
      <c r="I52" s="298" t="s">
        <v>326</v>
      </c>
      <c r="J52" s="419"/>
      <c r="K52" s="300">
        <f t="shared" si="2"/>
        <v>0</v>
      </c>
      <c r="L52" s="301">
        <f t="shared" si="3"/>
        <v>0</v>
      </c>
      <c r="M52" s="302" t="str">
        <f t="shared" si="4"/>
        <v/>
      </c>
      <c r="N52" s="302" t="str">
        <f t="shared" si="5"/>
        <v/>
      </c>
      <c r="O52" s="302" t="str">
        <f t="shared" si="6"/>
        <v/>
      </c>
      <c r="P52" s="303">
        <v>0</v>
      </c>
      <c r="Q52" s="303">
        <v>0</v>
      </c>
      <c r="R52" s="303">
        <v>0</v>
      </c>
      <c r="S52" s="304">
        <v>21</v>
      </c>
      <c r="T52" s="305">
        <f t="shared" si="7"/>
        <v>0</v>
      </c>
      <c r="U52" s="306"/>
    </row>
    <row r="53" spans="1:21" outlineLevel="2">
      <c r="A53" s="226"/>
      <c r="B53" s="273"/>
      <c r="C53" s="273"/>
      <c r="D53" s="293" t="s">
        <v>241</v>
      </c>
      <c r="E53" s="294">
        <v>42</v>
      </c>
      <c r="F53" s="295" t="s">
        <v>327</v>
      </c>
      <c r="G53" s="296" t="s">
        <v>328</v>
      </c>
      <c r="H53" s="297">
        <v>2</v>
      </c>
      <c r="I53" s="298" t="s">
        <v>326</v>
      </c>
      <c r="J53" s="419"/>
      <c r="K53" s="300">
        <f t="shared" si="2"/>
        <v>0</v>
      </c>
      <c r="L53" s="301">
        <f t="shared" si="3"/>
        <v>0</v>
      </c>
      <c r="M53" s="302" t="str">
        <f t="shared" si="4"/>
        <v/>
      </c>
      <c r="N53" s="302" t="str">
        <f t="shared" si="5"/>
        <v/>
      </c>
      <c r="O53" s="302" t="str">
        <f t="shared" si="6"/>
        <v/>
      </c>
      <c r="P53" s="303">
        <v>0</v>
      </c>
      <c r="Q53" s="303">
        <v>0</v>
      </c>
      <c r="R53" s="303">
        <v>0</v>
      </c>
      <c r="S53" s="304">
        <v>21</v>
      </c>
      <c r="T53" s="305">
        <f t="shared" si="7"/>
        <v>0</v>
      </c>
      <c r="U53" s="306"/>
    </row>
    <row r="54" spans="1:21" outlineLevel="2">
      <c r="A54" s="226"/>
      <c r="B54" s="273"/>
      <c r="C54" s="273"/>
      <c r="D54" s="293" t="s">
        <v>241</v>
      </c>
      <c r="E54" s="294">
        <v>43</v>
      </c>
      <c r="F54" s="295" t="s">
        <v>329</v>
      </c>
      <c r="G54" s="296" t="s">
        <v>330</v>
      </c>
      <c r="H54" s="297">
        <v>7</v>
      </c>
      <c r="I54" s="298" t="s">
        <v>326</v>
      </c>
      <c r="J54" s="419"/>
      <c r="K54" s="300">
        <f t="shared" si="2"/>
        <v>0</v>
      </c>
      <c r="L54" s="301">
        <f t="shared" si="3"/>
        <v>0</v>
      </c>
      <c r="M54" s="302" t="str">
        <f t="shared" si="4"/>
        <v/>
      </c>
      <c r="N54" s="302" t="str">
        <f t="shared" si="5"/>
        <v/>
      </c>
      <c r="O54" s="302" t="str">
        <f t="shared" si="6"/>
        <v/>
      </c>
      <c r="P54" s="303">
        <v>0</v>
      </c>
      <c r="Q54" s="303">
        <v>0</v>
      </c>
      <c r="R54" s="303">
        <v>0</v>
      </c>
      <c r="S54" s="304">
        <v>21</v>
      </c>
      <c r="T54" s="305">
        <f t="shared" si="7"/>
        <v>0</v>
      </c>
      <c r="U54" s="306"/>
    </row>
    <row r="55" spans="1:21" outlineLevel="1">
      <c r="A55" s="226"/>
      <c r="B55" s="274"/>
      <c r="C55" s="275" t="s">
        <v>331</v>
      </c>
      <c r="D55" s="276" t="s">
        <v>233</v>
      </c>
      <c r="E55" s="277"/>
      <c r="F55" s="277" t="s">
        <v>234</v>
      </c>
      <c r="G55" s="278" t="s">
        <v>332</v>
      </c>
      <c r="H55" s="277"/>
      <c r="I55" s="276"/>
      <c r="J55" s="416"/>
      <c r="K55" s="279">
        <f>SUBTOTAL(9,K56:K73)</f>
        <v>0</v>
      </c>
      <c r="L55" s="280">
        <f>SUBTOTAL(9,L56:L73)</f>
        <v>0</v>
      </c>
      <c r="M55" s="280">
        <f>SUBTOTAL(9,M56:M73)</f>
        <v>0</v>
      </c>
      <c r="N55" s="280">
        <f>SUBTOTAL(9,N56:N73)</f>
        <v>0</v>
      </c>
      <c r="O55" s="280">
        <f>SUBTOTAL(9,O56:O73)</f>
        <v>0</v>
      </c>
      <c r="P55" s="281">
        <f>SUMPRODUCT(P56:P73,H56:H73)</f>
        <v>0.23751999999999979</v>
      </c>
      <c r="Q55" s="281">
        <f>SUMPRODUCT(Q56:Q73,H56:H73)</f>
        <v>0</v>
      </c>
      <c r="R55" s="281">
        <f>SUMPRODUCT(R56:R73,H56:H73)</f>
        <v>3.1199999999989814</v>
      </c>
      <c r="S55" s="282">
        <f>SUMPRODUCT(S56:S73,K56:K73)/100</f>
        <v>0</v>
      </c>
      <c r="T55" s="282">
        <f>K55+S55</f>
        <v>0</v>
      </c>
      <c r="U55" s="273"/>
    </row>
    <row r="56" spans="1:21" outlineLevel="2">
      <c r="A56" s="226"/>
      <c r="B56" s="283"/>
      <c r="C56" s="284"/>
      <c r="D56" s="285"/>
      <c r="E56" s="286" t="s">
        <v>236</v>
      </c>
      <c r="F56" s="287"/>
      <c r="G56" s="288"/>
      <c r="H56" s="287"/>
      <c r="I56" s="285"/>
      <c r="J56" s="418"/>
      <c r="K56" s="289"/>
      <c r="L56" s="290"/>
      <c r="M56" s="290"/>
      <c r="N56" s="290"/>
      <c r="O56" s="290"/>
      <c r="P56" s="291"/>
      <c r="Q56" s="291"/>
      <c r="R56" s="291"/>
      <c r="S56" s="292"/>
      <c r="T56" s="292"/>
      <c r="U56" s="273"/>
    </row>
    <row r="57" spans="1:21" outlineLevel="2">
      <c r="A57" s="226"/>
      <c r="B57" s="273"/>
      <c r="C57" s="273"/>
      <c r="D57" s="293" t="s">
        <v>237</v>
      </c>
      <c r="E57" s="294">
        <v>1</v>
      </c>
      <c r="F57" s="295" t="s">
        <v>333</v>
      </c>
      <c r="G57" s="296" t="s">
        <v>334</v>
      </c>
      <c r="H57" s="297">
        <v>1</v>
      </c>
      <c r="I57" s="298" t="s">
        <v>244</v>
      </c>
      <c r="J57" s="419"/>
      <c r="K57" s="300">
        <f t="shared" ref="K57:K73" si="8">H57*J57</f>
        <v>0</v>
      </c>
      <c r="L57" s="301" t="str">
        <f t="shared" ref="L57:L73" si="9">IF(D57="S",K57,"")</f>
        <v/>
      </c>
      <c r="M57" s="302">
        <f t="shared" ref="M57:M73" si="10">IF(OR(D57="P",D57="U"),K57,"")</f>
        <v>0</v>
      </c>
      <c r="N57" s="302" t="str">
        <f t="shared" ref="N57:N73" si="11">IF(D57="H",K57,"")</f>
        <v/>
      </c>
      <c r="O57" s="302" t="str">
        <f t="shared" ref="O57:O73" si="12">IF(D57="V",K57,"")</f>
        <v/>
      </c>
      <c r="P57" s="303">
        <v>0</v>
      </c>
      <c r="Q57" s="303">
        <v>0</v>
      </c>
      <c r="R57" s="303">
        <v>0</v>
      </c>
      <c r="S57" s="304">
        <v>21</v>
      </c>
      <c r="T57" s="305">
        <f t="shared" ref="T57:T73" si="13">K57*(S57+100)/100</f>
        <v>0</v>
      </c>
      <c r="U57" s="306"/>
    </row>
    <row r="58" spans="1:21" outlineLevel="2">
      <c r="A58" s="226"/>
      <c r="B58" s="273"/>
      <c r="C58" s="273"/>
      <c r="D58" s="293" t="s">
        <v>241</v>
      </c>
      <c r="E58" s="294">
        <v>2</v>
      </c>
      <c r="F58" s="295" t="s">
        <v>335</v>
      </c>
      <c r="G58" s="296" t="s">
        <v>336</v>
      </c>
      <c r="H58" s="297">
        <v>1</v>
      </c>
      <c r="I58" s="298" t="s">
        <v>244</v>
      </c>
      <c r="J58" s="419"/>
      <c r="K58" s="300">
        <f t="shared" si="8"/>
        <v>0</v>
      </c>
      <c r="L58" s="301">
        <f t="shared" si="9"/>
        <v>0</v>
      </c>
      <c r="M58" s="302" t="str">
        <f t="shared" si="10"/>
        <v/>
      </c>
      <c r="N58" s="302" t="str">
        <f t="shared" si="11"/>
        <v/>
      </c>
      <c r="O58" s="302" t="str">
        <f t="shared" si="12"/>
        <v/>
      </c>
      <c r="P58" s="303">
        <v>4.5999999999992269E-2</v>
      </c>
      <c r="Q58" s="303">
        <v>0</v>
      </c>
      <c r="R58" s="303">
        <v>0</v>
      </c>
      <c r="S58" s="304">
        <v>21</v>
      </c>
      <c r="T58" s="305">
        <f t="shared" si="13"/>
        <v>0</v>
      </c>
      <c r="U58" s="306"/>
    </row>
    <row r="59" spans="1:21" outlineLevel="2">
      <c r="A59" s="226"/>
      <c r="B59" s="273"/>
      <c r="C59" s="273"/>
      <c r="D59" s="293" t="s">
        <v>237</v>
      </c>
      <c r="E59" s="294">
        <v>3</v>
      </c>
      <c r="F59" s="295" t="s">
        <v>259</v>
      </c>
      <c r="G59" s="296" t="s">
        <v>260</v>
      </c>
      <c r="H59" s="297">
        <v>1</v>
      </c>
      <c r="I59" s="298" t="s">
        <v>240</v>
      </c>
      <c r="J59" s="419"/>
      <c r="K59" s="300">
        <f t="shared" si="8"/>
        <v>0</v>
      </c>
      <c r="L59" s="301" t="str">
        <f t="shared" si="9"/>
        <v/>
      </c>
      <c r="M59" s="302">
        <f t="shared" si="10"/>
        <v>0</v>
      </c>
      <c r="N59" s="302" t="str">
        <f t="shared" si="11"/>
        <v/>
      </c>
      <c r="O59" s="302" t="str">
        <f t="shared" si="12"/>
        <v/>
      </c>
      <c r="P59" s="303">
        <v>0</v>
      </c>
      <c r="Q59" s="303">
        <v>0</v>
      </c>
      <c r="R59" s="303">
        <v>0</v>
      </c>
      <c r="S59" s="304">
        <v>21</v>
      </c>
      <c r="T59" s="305">
        <f t="shared" si="13"/>
        <v>0</v>
      </c>
      <c r="U59" s="306"/>
    </row>
    <row r="60" spans="1:21" outlineLevel="2">
      <c r="A60" s="226"/>
      <c r="B60" s="273"/>
      <c r="C60" s="273"/>
      <c r="D60" s="293" t="s">
        <v>237</v>
      </c>
      <c r="E60" s="294">
        <v>4</v>
      </c>
      <c r="F60" s="295" t="s">
        <v>261</v>
      </c>
      <c r="G60" s="296" t="s">
        <v>262</v>
      </c>
      <c r="H60" s="297">
        <v>2</v>
      </c>
      <c r="I60" s="298" t="s">
        <v>240</v>
      </c>
      <c r="J60" s="419"/>
      <c r="K60" s="300">
        <f t="shared" si="8"/>
        <v>0</v>
      </c>
      <c r="L60" s="301" t="str">
        <f t="shared" si="9"/>
        <v/>
      </c>
      <c r="M60" s="302">
        <f t="shared" si="10"/>
        <v>0</v>
      </c>
      <c r="N60" s="302" t="str">
        <f t="shared" si="11"/>
        <v/>
      </c>
      <c r="O60" s="302" t="str">
        <f t="shared" si="12"/>
        <v/>
      </c>
      <c r="P60" s="303">
        <v>0</v>
      </c>
      <c r="Q60" s="303">
        <v>0</v>
      </c>
      <c r="R60" s="303">
        <v>0</v>
      </c>
      <c r="S60" s="304">
        <v>21</v>
      </c>
      <c r="T60" s="305">
        <f t="shared" si="13"/>
        <v>0</v>
      </c>
      <c r="U60" s="306"/>
    </row>
    <row r="61" spans="1:21" outlineLevel="2">
      <c r="A61" s="226"/>
      <c r="B61" s="273"/>
      <c r="C61" s="273"/>
      <c r="D61" s="293" t="s">
        <v>241</v>
      </c>
      <c r="E61" s="294">
        <v>5</v>
      </c>
      <c r="F61" s="295" t="s">
        <v>263</v>
      </c>
      <c r="G61" s="296" t="s">
        <v>264</v>
      </c>
      <c r="H61" s="297">
        <v>2</v>
      </c>
      <c r="I61" s="298" t="s">
        <v>265</v>
      </c>
      <c r="J61" s="419"/>
      <c r="K61" s="300">
        <f t="shared" si="8"/>
        <v>0</v>
      </c>
      <c r="L61" s="301">
        <f t="shared" si="9"/>
        <v>0</v>
      </c>
      <c r="M61" s="302" t="str">
        <f t="shared" si="10"/>
        <v/>
      </c>
      <c r="N61" s="302" t="str">
        <f t="shared" si="11"/>
        <v/>
      </c>
      <c r="O61" s="302" t="str">
        <f t="shared" si="12"/>
        <v/>
      </c>
      <c r="P61" s="303">
        <v>2.3800000000000002E-2</v>
      </c>
      <c r="Q61" s="303">
        <v>0</v>
      </c>
      <c r="R61" s="303">
        <v>0</v>
      </c>
      <c r="S61" s="304">
        <v>21</v>
      </c>
      <c r="T61" s="305">
        <f t="shared" si="13"/>
        <v>0</v>
      </c>
      <c r="U61" s="306"/>
    </row>
    <row r="62" spans="1:21" outlineLevel="2">
      <c r="A62" s="226"/>
      <c r="B62" s="273"/>
      <c r="C62" s="273"/>
      <c r="D62" s="293" t="s">
        <v>237</v>
      </c>
      <c r="E62" s="294">
        <v>6</v>
      </c>
      <c r="F62" s="295" t="s">
        <v>266</v>
      </c>
      <c r="G62" s="296" t="s">
        <v>267</v>
      </c>
      <c r="H62" s="297">
        <v>2</v>
      </c>
      <c r="I62" s="298" t="s">
        <v>240</v>
      </c>
      <c r="J62" s="419"/>
      <c r="K62" s="300">
        <f t="shared" si="8"/>
        <v>0</v>
      </c>
      <c r="L62" s="301" t="str">
        <f t="shared" si="9"/>
        <v/>
      </c>
      <c r="M62" s="302">
        <f t="shared" si="10"/>
        <v>0</v>
      </c>
      <c r="N62" s="302" t="str">
        <f t="shared" si="11"/>
        <v/>
      </c>
      <c r="O62" s="302" t="str">
        <f t="shared" si="12"/>
        <v/>
      </c>
      <c r="P62" s="303">
        <v>0</v>
      </c>
      <c r="Q62" s="303">
        <v>0</v>
      </c>
      <c r="R62" s="303">
        <v>0</v>
      </c>
      <c r="S62" s="304">
        <v>21</v>
      </c>
      <c r="T62" s="305">
        <f t="shared" si="13"/>
        <v>0</v>
      </c>
      <c r="U62" s="306"/>
    </row>
    <row r="63" spans="1:21" outlineLevel="2">
      <c r="A63" s="226"/>
      <c r="B63" s="273"/>
      <c r="C63" s="273"/>
      <c r="D63" s="293" t="s">
        <v>237</v>
      </c>
      <c r="E63" s="294">
        <v>7</v>
      </c>
      <c r="F63" s="295" t="s">
        <v>268</v>
      </c>
      <c r="G63" s="296" t="s">
        <v>269</v>
      </c>
      <c r="H63" s="297">
        <v>4</v>
      </c>
      <c r="I63" s="298" t="s">
        <v>240</v>
      </c>
      <c r="J63" s="419"/>
      <c r="K63" s="300">
        <f t="shared" si="8"/>
        <v>0</v>
      </c>
      <c r="L63" s="301" t="str">
        <f t="shared" si="9"/>
        <v/>
      </c>
      <c r="M63" s="302">
        <f t="shared" si="10"/>
        <v>0</v>
      </c>
      <c r="N63" s="302" t="str">
        <f t="shared" si="11"/>
        <v/>
      </c>
      <c r="O63" s="302" t="str">
        <f t="shared" si="12"/>
        <v/>
      </c>
      <c r="P63" s="303">
        <v>0</v>
      </c>
      <c r="Q63" s="303">
        <v>0</v>
      </c>
      <c r="R63" s="303">
        <v>0</v>
      </c>
      <c r="S63" s="304">
        <v>21</v>
      </c>
      <c r="T63" s="305">
        <f t="shared" si="13"/>
        <v>0</v>
      </c>
      <c r="U63" s="306"/>
    </row>
    <row r="64" spans="1:21" outlineLevel="2">
      <c r="A64" s="226"/>
      <c r="B64" s="273"/>
      <c r="C64" s="273"/>
      <c r="D64" s="293" t="s">
        <v>237</v>
      </c>
      <c r="E64" s="294">
        <v>8</v>
      </c>
      <c r="F64" s="295" t="s">
        <v>270</v>
      </c>
      <c r="G64" s="296" t="s">
        <v>271</v>
      </c>
      <c r="H64" s="297">
        <v>8</v>
      </c>
      <c r="I64" s="298" t="s">
        <v>240</v>
      </c>
      <c r="J64" s="419"/>
      <c r="K64" s="300">
        <f t="shared" si="8"/>
        <v>0</v>
      </c>
      <c r="L64" s="301" t="str">
        <f t="shared" si="9"/>
        <v/>
      </c>
      <c r="M64" s="302">
        <f t="shared" si="10"/>
        <v>0</v>
      </c>
      <c r="N64" s="302" t="str">
        <f t="shared" si="11"/>
        <v/>
      </c>
      <c r="O64" s="302" t="str">
        <f t="shared" si="12"/>
        <v/>
      </c>
      <c r="P64" s="303">
        <v>0</v>
      </c>
      <c r="Q64" s="303">
        <v>0</v>
      </c>
      <c r="R64" s="303">
        <v>0</v>
      </c>
      <c r="S64" s="304">
        <v>21</v>
      </c>
      <c r="T64" s="305">
        <f t="shared" si="13"/>
        <v>0</v>
      </c>
      <c r="U64" s="306"/>
    </row>
    <row r="65" spans="1:21" outlineLevel="2">
      <c r="A65" s="226"/>
      <c r="B65" s="273"/>
      <c r="C65" s="273"/>
      <c r="D65" s="293" t="s">
        <v>241</v>
      </c>
      <c r="E65" s="294">
        <v>9</v>
      </c>
      <c r="F65" s="295" t="s">
        <v>272</v>
      </c>
      <c r="G65" s="296" t="s">
        <v>273</v>
      </c>
      <c r="H65" s="297">
        <v>8</v>
      </c>
      <c r="I65" s="298" t="s">
        <v>244</v>
      </c>
      <c r="J65" s="419"/>
      <c r="K65" s="300">
        <f t="shared" si="8"/>
        <v>0</v>
      </c>
      <c r="L65" s="301">
        <f t="shared" si="9"/>
        <v>0</v>
      </c>
      <c r="M65" s="302" t="str">
        <f t="shared" si="10"/>
        <v/>
      </c>
      <c r="N65" s="302" t="str">
        <f t="shared" si="11"/>
        <v/>
      </c>
      <c r="O65" s="302" t="str">
        <f t="shared" si="12"/>
        <v/>
      </c>
      <c r="P65" s="303">
        <v>1.15E-2</v>
      </c>
      <c r="Q65" s="303">
        <v>0</v>
      </c>
      <c r="R65" s="303">
        <v>0</v>
      </c>
      <c r="S65" s="304">
        <v>21</v>
      </c>
      <c r="T65" s="305">
        <f t="shared" si="13"/>
        <v>0</v>
      </c>
      <c r="U65" s="306"/>
    </row>
    <row r="66" spans="1:21" outlineLevel="2">
      <c r="A66" s="226"/>
      <c r="B66" s="273"/>
      <c r="C66" s="273"/>
      <c r="D66" s="293" t="s">
        <v>237</v>
      </c>
      <c r="E66" s="294">
        <v>10</v>
      </c>
      <c r="F66" s="295" t="s">
        <v>274</v>
      </c>
      <c r="G66" s="296" t="s">
        <v>275</v>
      </c>
      <c r="H66" s="297">
        <v>1</v>
      </c>
      <c r="I66" s="298" t="s">
        <v>240</v>
      </c>
      <c r="J66" s="419"/>
      <c r="K66" s="300">
        <f t="shared" si="8"/>
        <v>0</v>
      </c>
      <c r="L66" s="301" t="str">
        <f t="shared" si="9"/>
        <v/>
      </c>
      <c r="M66" s="302">
        <f t="shared" si="10"/>
        <v>0</v>
      </c>
      <c r="N66" s="302" t="str">
        <f t="shared" si="11"/>
        <v/>
      </c>
      <c r="O66" s="302" t="str">
        <f t="shared" si="12"/>
        <v/>
      </c>
      <c r="P66" s="303">
        <v>0</v>
      </c>
      <c r="Q66" s="303">
        <v>0</v>
      </c>
      <c r="R66" s="303">
        <v>0</v>
      </c>
      <c r="S66" s="304">
        <v>21</v>
      </c>
      <c r="T66" s="305">
        <f t="shared" si="13"/>
        <v>0</v>
      </c>
      <c r="U66" s="306"/>
    </row>
    <row r="67" spans="1:21" outlineLevel="2">
      <c r="A67" s="226"/>
      <c r="B67" s="273"/>
      <c r="C67" s="273"/>
      <c r="D67" s="293" t="s">
        <v>241</v>
      </c>
      <c r="E67" s="294">
        <v>11</v>
      </c>
      <c r="F67" s="295" t="s">
        <v>276</v>
      </c>
      <c r="G67" s="296" t="s">
        <v>277</v>
      </c>
      <c r="H67" s="297">
        <v>1</v>
      </c>
      <c r="I67" s="298" t="s">
        <v>244</v>
      </c>
      <c r="J67" s="419"/>
      <c r="K67" s="300">
        <f t="shared" si="8"/>
        <v>0</v>
      </c>
      <c r="L67" s="301">
        <f t="shared" si="9"/>
        <v>0</v>
      </c>
      <c r="M67" s="302" t="str">
        <f t="shared" si="10"/>
        <v/>
      </c>
      <c r="N67" s="302" t="str">
        <f t="shared" si="11"/>
        <v/>
      </c>
      <c r="O67" s="302" t="str">
        <f t="shared" si="12"/>
        <v/>
      </c>
      <c r="P67" s="303">
        <v>0</v>
      </c>
      <c r="Q67" s="303">
        <v>0</v>
      </c>
      <c r="R67" s="303">
        <v>0</v>
      </c>
      <c r="S67" s="304">
        <v>21</v>
      </c>
      <c r="T67" s="305">
        <f t="shared" si="13"/>
        <v>0</v>
      </c>
      <c r="U67" s="306"/>
    </row>
    <row r="68" spans="1:21" ht="25.5" customHeight="1" outlineLevel="2">
      <c r="A68" s="226"/>
      <c r="B68" s="273"/>
      <c r="C68" s="273"/>
      <c r="D68" s="293" t="s">
        <v>237</v>
      </c>
      <c r="E68" s="294">
        <v>12</v>
      </c>
      <c r="F68" s="295" t="s">
        <v>337</v>
      </c>
      <c r="G68" s="296" t="s">
        <v>338</v>
      </c>
      <c r="H68" s="297">
        <v>8</v>
      </c>
      <c r="I68" s="298" t="s">
        <v>240</v>
      </c>
      <c r="J68" s="419"/>
      <c r="K68" s="300">
        <f t="shared" si="8"/>
        <v>0</v>
      </c>
      <c r="L68" s="301" t="str">
        <f t="shared" si="9"/>
        <v/>
      </c>
      <c r="M68" s="302">
        <f t="shared" si="10"/>
        <v>0</v>
      </c>
      <c r="N68" s="302" t="str">
        <f t="shared" si="11"/>
        <v/>
      </c>
      <c r="O68" s="302" t="str">
        <f t="shared" si="12"/>
        <v/>
      </c>
      <c r="P68" s="303">
        <v>0</v>
      </c>
      <c r="Q68" s="303">
        <v>0</v>
      </c>
      <c r="R68" s="303">
        <v>0.38999999999987267</v>
      </c>
      <c r="S68" s="304">
        <v>21</v>
      </c>
      <c r="T68" s="305">
        <f t="shared" si="13"/>
        <v>0</v>
      </c>
      <c r="U68" s="306"/>
    </row>
    <row r="69" spans="1:21" outlineLevel="2">
      <c r="A69" s="226"/>
      <c r="B69" s="273"/>
      <c r="C69" s="273"/>
      <c r="D69" s="293" t="s">
        <v>241</v>
      </c>
      <c r="E69" s="294">
        <v>13</v>
      </c>
      <c r="F69" s="295" t="s">
        <v>339</v>
      </c>
      <c r="G69" s="296" t="s">
        <v>340</v>
      </c>
      <c r="H69" s="297">
        <v>8</v>
      </c>
      <c r="I69" s="298" t="s">
        <v>244</v>
      </c>
      <c r="J69" s="419"/>
      <c r="K69" s="300">
        <f t="shared" si="8"/>
        <v>0</v>
      </c>
      <c r="L69" s="301">
        <f t="shared" si="9"/>
        <v>0</v>
      </c>
      <c r="M69" s="302" t="str">
        <f t="shared" si="10"/>
        <v/>
      </c>
      <c r="N69" s="302" t="str">
        <f t="shared" si="11"/>
        <v/>
      </c>
      <c r="O69" s="302" t="str">
        <f t="shared" si="12"/>
        <v/>
      </c>
      <c r="P69" s="303">
        <v>6.450000000000955E-3</v>
      </c>
      <c r="Q69" s="303">
        <v>0</v>
      </c>
      <c r="R69" s="303">
        <v>0</v>
      </c>
      <c r="S69" s="304">
        <v>21</v>
      </c>
      <c r="T69" s="305">
        <f t="shared" si="13"/>
        <v>0</v>
      </c>
      <c r="U69" s="306"/>
    </row>
    <row r="70" spans="1:21" outlineLevel="2">
      <c r="A70" s="226"/>
      <c r="B70" s="273"/>
      <c r="C70" s="273"/>
      <c r="D70" s="293" t="s">
        <v>237</v>
      </c>
      <c r="E70" s="294">
        <v>14</v>
      </c>
      <c r="F70" s="295" t="s">
        <v>308</v>
      </c>
      <c r="G70" s="296" t="s">
        <v>309</v>
      </c>
      <c r="H70" s="297">
        <v>32</v>
      </c>
      <c r="I70" s="298" t="s">
        <v>240</v>
      </c>
      <c r="J70" s="419"/>
      <c r="K70" s="300">
        <f t="shared" si="8"/>
        <v>0</v>
      </c>
      <c r="L70" s="301" t="str">
        <f t="shared" si="9"/>
        <v/>
      </c>
      <c r="M70" s="302">
        <f t="shared" si="10"/>
        <v>0</v>
      </c>
      <c r="N70" s="302" t="str">
        <f t="shared" si="11"/>
        <v/>
      </c>
      <c r="O70" s="302" t="str">
        <f t="shared" si="12"/>
        <v/>
      </c>
      <c r="P70" s="303">
        <v>0</v>
      </c>
      <c r="Q70" s="303">
        <v>0</v>
      </c>
      <c r="R70" s="303">
        <v>0</v>
      </c>
      <c r="S70" s="304">
        <v>21</v>
      </c>
      <c r="T70" s="305">
        <f t="shared" si="13"/>
        <v>0</v>
      </c>
      <c r="U70" s="306"/>
    </row>
    <row r="71" spans="1:21" outlineLevel="2">
      <c r="A71" s="226"/>
      <c r="B71" s="273"/>
      <c r="C71" s="273"/>
      <c r="D71" s="293" t="s">
        <v>241</v>
      </c>
      <c r="E71" s="294">
        <v>15</v>
      </c>
      <c r="F71" s="295" t="s">
        <v>310</v>
      </c>
      <c r="G71" s="296" t="s">
        <v>311</v>
      </c>
      <c r="H71" s="297">
        <v>32</v>
      </c>
      <c r="I71" s="298" t="s">
        <v>244</v>
      </c>
      <c r="J71" s="419"/>
      <c r="K71" s="300">
        <f t="shared" si="8"/>
        <v>0</v>
      </c>
      <c r="L71" s="301">
        <f t="shared" si="9"/>
        <v>0</v>
      </c>
      <c r="M71" s="302" t="str">
        <f t="shared" si="10"/>
        <v/>
      </c>
      <c r="N71" s="302" t="str">
        <f t="shared" si="11"/>
        <v/>
      </c>
      <c r="O71" s="302" t="str">
        <f t="shared" si="12"/>
        <v/>
      </c>
      <c r="P71" s="303">
        <v>9.9999999999961231E-6</v>
      </c>
      <c r="Q71" s="303">
        <v>0</v>
      </c>
      <c r="R71" s="303">
        <v>0</v>
      </c>
      <c r="S71" s="304">
        <v>21</v>
      </c>
      <c r="T71" s="305">
        <f t="shared" si="13"/>
        <v>0</v>
      </c>
      <c r="U71" s="306"/>
    </row>
    <row r="72" spans="1:21" outlineLevel="2">
      <c r="A72" s="226"/>
      <c r="B72" s="273"/>
      <c r="C72" s="273"/>
      <c r="D72" s="293" t="s">
        <v>237</v>
      </c>
      <c r="E72" s="294">
        <v>16</v>
      </c>
      <c r="F72" s="295" t="s">
        <v>322</v>
      </c>
      <c r="G72" s="296" t="s">
        <v>323</v>
      </c>
      <c r="H72" s="297">
        <v>10</v>
      </c>
      <c r="I72" s="298" t="s">
        <v>240</v>
      </c>
      <c r="J72" s="419"/>
      <c r="K72" s="300">
        <f t="shared" si="8"/>
        <v>0</v>
      </c>
      <c r="L72" s="301" t="str">
        <f t="shared" si="9"/>
        <v/>
      </c>
      <c r="M72" s="302">
        <f t="shared" si="10"/>
        <v>0</v>
      </c>
      <c r="N72" s="302" t="str">
        <f t="shared" si="11"/>
        <v/>
      </c>
      <c r="O72" s="302" t="str">
        <f t="shared" si="12"/>
        <v/>
      </c>
      <c r="P72" s="303">
        <v>0</v>
      </c>
      <c r="Q72" s="303">
        <v>0</v>
      </c>
      <c r="R72" s="303">
        <v>0</v>
      </c>
      <c r="S72" s="304">
        <v>21</v>
      </c>
      <c r="T72" s="305">
        <f t="shared" si="13"/>
        <v>0</v>
      </c>
      <c r="U72" s="306"/>
    </row>
    <row r="73" spans="1:21" outlineLevel="2">
      <c r="A73" s="226"/>
      <c r="B73" s="273"/>
      <c r="C73" s="273"/>
      <c r="D73" s="293" t="s">
        <v>241</v>
      </c>
      <c r="E73" s="294">
        <v>17</v>
      </c>
      <c r="F73" s="295" t="s">
        <v>324</v>
      </c>
      <c r="G73" s="296" t="s">
        <v>325</v>
      </c>
      <c r="H73" s="297">
        <v>10</v>
      </c>
      <c r="I73" s="298" t="s">
        <v>326</v>
      </c>
      <c r="J73" s="419"/>
      <c r="K73" s="300">
        <f t="shared" si="8"/>
        <v>0</v>
      </c>
      <c r="L73" s="301">
        <f t="shared" si="9"/>
        <v>0</v>
      </c>
      <c r="M73" s="302" t="str">
        <f t="shared" si="10"/>
        <v/>
      </c>
      <c r="N73" s="302" t="str">
        <f t="shared" si="11"/>
        <v/>
      </c>
      <c r="O73" s="302" t="str">
        <f t="shared" si="12"/>
        <v/>
      </c>
      <c r="P73" s="303">
        <v>0</v>
      </c>
      <c r="Q73" s="303">
        <v>0</v>
      </c>
      <c r="R73" s="303">
        <v>0</v>
      </c>
      <c r="S73" s="304">
        <v>21</v>
      </c>
      <c r="T73" s="305">
        <f t="shared" si="13"/>
        <v>0</v>
      </c>
      <c r="U73" s="306"/>
    </row>
    <row r="74" spans="1:21" outlineLevel="1">
      <c r="A74" s="226"/>
      <c r="B74" s="274"/>
      <c r="C74" s="275" t="s">
        <v>341</v>
      </c>
      <c r="D74" s="276" t="s">
        <v>233</v>
      </c>
      <c r="E74" s="277"/>
      <c r="F74" s="277" t="s">
        <v>234</v>
      </c>
      <c r="G74" s="278" t="s">
        <v>342</v>
      </c>
      <c r="H74" s="277"/>
      <c r="I74" s="276"/>
      <c r="J74" s="416"/>
      <c r="K74" s="279">
        <f>SUBTOTAL(9,K75:K92)</f>
        <v>0</v>
      </c>
      <c r="L74" s="280">
        <f>SUBTOTAL(9,L75:L92)</f>
        <v>0</v>
      </c>
      <c r="M74" s="280">
        <f>SUBTOTAL(9,M75:M92)</f>
        <v>0</v>
      </c>
      <c r="N74" s="280">
        <f>SUBTOTAL(9,N75:N92)</f>
        <v>0</v>
      </c>
      <c r="O74" s="280">
        <f>SUBTOTAL(9,O75:O92)</f>
        <v>0</v>
      </c>
      <c r="P74" s="281">
        <f>SUMPRODUCT(P75:P92,H75:H92)</f>
        <v>0.23751999999999979</v>
      </c>
      <c r="Q74" s="281">
        <f>SUMPRODUCT(Q75:Q92,H75:H92)</f>
        <v>0</v>
      </c>
      <c r="R74" s="281">
        <f>SUMPRODUCT(R75:R92,H75:H92)</f>
        <v>3.1199999999989814</v>
      </c>
      <c r="S74" s="282">
        <f>SUMPRODUCT(S75:S92,K75:K92)/100</f>
        <v>0</v>
      </c>
      <c r="T74" s="282">
        <f>K74+S74</f>
        <v>0</v>
      </c>
      <c r="U74" s="273"/>
    </row>
    <row r="75" spans="1:21" outlineLevel="2">
      <c r="A75" s="226"/>
      <c r="B75" s="283"/>
      <c r="C75" s="284"/>
      <c r="D75" s="285"/>
      <c r="E75" s="286" t="s">
        <v>236</v>
      </c>
      <c r="F75" s="287"/>
      <c r="G75" s="288"/>
      <c r="H75" s="287"/>
      <c r="I75" s="285"/>
      <c r="J75" s="418"/>
      <c r="K75" s="289"/>
      <c r="L75" s="290"/>
      <c r="M75" s="290"/>
      <c r="N75" s="290"/>
      <c r="O75" s="290"/>
      <c r="P75" s="291"/>
      <c r="Q75" s="291"/>
      <c r="R75" s="291"/>
      <c r="S75" s="292"/>
      <c r="T75" s="292"/>
      <c r="U75" s="273"/>
    </row>
    <row r="76" spans="1:21" outlineLevel="2">
      <c r="A76" s="226"/>
      <c r="B76" s="273"/>
      <c r="C76" s="273"/>
      <c r="D76" s="293" t="s">
        <v>237</v>
      </c>
      <c r="E76" s="294">
        <v>1</v>
      </c>
      <c r="F76" s="295" t="s">
        <v>333</v>
      </c>
      <c r="G76" s="296" t="s">
        <v>334</v>
      </c>
      <c r="H76" s="297">
        <v>1</v>
      </c>
      <c r="I76" s="298" t="s">
        <v>244</v>
      </c>
      <c r="J76" s="419"/>
      <c r="K76" s="300">
        <f t="shared" ref="K76:K92" si="14">H76*J76</f>
        <v>0</v>
      </c>
      <c r="L76" s="301" t="str">
        <f t="shared" ref="L76:L92" si="15">IF(D76="S",K76,"")</f>
        <v/>
      </c>
      <c r="M76" s="302">
        <f t="shared" ref="M76:M92" si="16">IF(OR(D76="P",D76="U"),K76,"")</f>
        <v>0</v>
      </c>
      <c r="N76" s="302" t="str">
        <f t="shared" ref="N76:N92" si="17">IF(D76="H",K76,"")</f>
        <v/>
      </c>
      <c r="O76" s="302" t="str">
        <f t="shared" ref="O76:O92" si="18">IF(D76="V",K76,"")</f>
        <v/>
      </c>
      <c r="P76" s="303">
        <v>0</v>
      </c>
      <c r="Q76" s="303">
        <v>0</v>
      </c>
      <c r="R76" s="303">
        <v>0</v>
      </c>
      <c r="S76" s="304">
        <v>21</v>
      </c>
      <c r="T76" s="305">
        <f t="shared" ref="T76:T92" si="19">K76*(S76+100)/100</f>
        <v>0</v>
      </c>
      <c r="U76" s="306"/>
    </row>
    <row r="77" spans="1:21" outlineLevel="2">
      <c r="A77" s="226"/>
      <c r="B77" s="273"/>
      <c r="C77" s="273"/>
      <c r="D77" s="293" t="s">
        <v>241</v>
      </c>
      <c r="E77" s="294">
        <v>2</v>
      </c>
      <c r="F77" s="295" t="s">
        <v>335</v>
      </c>
      <c r="G77" s="296" t="s">
        <v>343</v>
      </c>
      <c r="H77" s="297">
        <v>1</v>
      </c>
      <c r="I77" s="298" t="s">
        <v>244</v>
      </c>
      <c r="J77" s="419"/>
      <c r="K77" s="300">
        <f t="shared" si="14"/>
        <v>0</v>
      </c>
      <c r="L77" s="301">
        <f t="shared" si="15"/>
        <v>0</v>
      </c>
      <c r="M77" s="302" t="str">
        <f t="shared" si="16"/>
        <v/>
      </c>
      <c r="N77" s="302" t="str">
        <f t="shared" si="17"/>
        <v/>
      </c>
      <c r="O77" s="302" t="str">
        <f t="shared" si="18"/>
        <v/>
      </c>
      <c r="P77" s="303">
        <v>4.5999999999992269E-2</v>
      </c>
      <c r="Q77" s="303">
        <v>0</v>
      </c>
      <c r="R77" s="303">
        <v>0</v>
      </c>
      <c r="S77" s="304">
        <v>21</v>
      </c>
      <c r="T77" s="305">
        <f t="shared" si="19"/>
        <v>0</v>
      </c>
      <c r="U77" s="306"/>
    </row>
    <row r="78" spans="1:21" outlineLevel="2">
      <c r="A78" s="226"/>
      <c r="B78" s="273"/>
      <c r="C78" s="273"/>
      <c r="D78" s="293" t="s">
        <v>237</v>
      </c>
      <c r="E78" s="294">
        <v>3</v>
      </c>
      <c r="F78" s="295" t="s">
        <v>259</v>
      </c>
      <c r="G78" s="296" t="s">
        <v>260</v>
      </c>
      <c r="H78" s="297">
        <v>1</v>
      </c>
      <c r="I78" s="298" t="s">
        <v>240</v>
      </c>
      <c r="J78" s="419"/>
      <c r="K78" s="300">
        <f t="shared" si="14"/>
        <v>0</v>
      </c>
      <c r="L78" s="301" t="str">
        <f t="shared" si="15"/>
        <v/>
      </c>
      <c r="M78" s="302">
        <f t="shared" si="16"/>
        <v>0</v>
      </c>
      <c r="N78" s="302" t="str">
        <f t="shared" si="17"/>
        <v/>
      </c>
      <c r="O78" s="302" t="str">
        <f t="shared" si="18"/>
        <v/>
      </c>
      <c r="P78" s="303">
        <v>0</v>
      </c>
      <c r="Q78" s="303">
        <v>0</v>
      </c>
      <c r="R78" s="303">
        <v>0</v>
      </c>
      <c r="S78" s="304">
        <v>21</v>
      </c>
      <c r="T78" s="305">
        <f t="shared" si="19"/>
        <v>0</v>
      </c>
      <c r="U78" s="306"/>
    </row>
    <row r="79" spans="1:21" outlineLevel="2">
      <c r="A79" s="226"/>
      <c r="B79" s="273"/>
      <c r="C79" s="273"/>
      <c r="D79" s="293" t="s">
        <v>237</v>
      </c>
      <c r="E79" s="294">
        <v>4</v>
      </c>
      <c r="F79" s="295" t="s">
        <v>261</v>
      </c>
      <c r="G79" s="296" t="s">
        <v>262</v>
      </c>
      <c r="H79" s="297">
        <v>2</v>
      </c>
      <c r="I79" s="298" t="s">
        <v>240</v>
      </c>
      <c r="J79" s="419"/>
      <c r="K79" s="300">
        <f t="shared" si="14"/>
        <v>0</v>
      </c>
      <c r="L79" s="301" t="str">
        <f t="shared" si="15"/>
        <v/>
      </c>
      <c r="M79" s="302">
        <f t="shared" si="16"/>
        <v>0</v>
      </c>
      <c r="N79" s="302" t="str">
        <f t="shared" si="17"/>
        <v/>
      </c>
      <c r="O79" s="302" t="str">
        <f t="shared" si="18"/>
        <v/>
      </c>
      <c r="P79" s="303">
        <v>0</v>
      </c>
      <c r="Q79" s="303">
        <v>0</v>
      </c>
      <c r="R79" s="303">
        <v>0</v>
      </c>
      <c r="S79" s="304">
        <v>21</v>
      </c>
      <c r="T79" s="305">
        <f t="shared" si="19"/>
        <v>0</v>
      </c>
      <c r="U79" s="306"/>
    </row>
    <row r="80" spans="1:21" outlineLevel="2">
      <c r="A80" s="226"/>
      <c r="B80" s="273"/>
      <c r="C80" s="273"/>
      <c r="D80" s="293" t="s">
        <v>241</v>
      </c>
      <c r="E80" s="294">
        <v>5</v>
      </c>
      <c r="F80" s="295" t="s">
        <v>263</v>
      </c>
      <c r="G80" s="296" t="s">
        <v>264</v>
      </c>
      <c r="H80" s="297">
        <v>2</v>
      </c>
      <c r="I80" s="298" t="s">
        <v>265</v>
      </c>
      <c r="J80" s="419"/>
      <c r="K80" s="300">
        <f t="shared" si="14"/>
        <v>0</v>
      </c>
      <c r="L80" s="301">
        <f t="shared" si="15"/>
        <v>0</v>
      </c>
      <c r="M80" s="302" t="str">
        <f t="shared" si="16"/>
        <v/>
      </c>
      <c r="N80" s="302" t="str">
        <f t="shared" si="17"/>
        <v/>
      </c>
      <c r="O80" s="302" t="str">
        <f t="shared" si="18"/>
        <v/>
      </c>
      <c r="P80" s="303">
        <v>2.3800000000000002E-2</v>
      </c>
      <c r="Q80" s="303">
        <v>0</v>
      </c>
      <c r="R80" s="303">
        <v>0</v>
      </c>
      <c r="S80" s="304">
        <v>21</v>
      </c>
      <c r="T80" s="305">
        <f t="shared" si="19"/>
        <v>0</v>
      </c>
      <c r="U80" s="306"/>
    </row>
    <row r="81" spans="1:21" outlineLevel="2">
      <c r="A81" s="226"/>
      <c r="B81" s="273"/>
      <c r="C81" s="273"/>
      <c r="D81" s="293" t="s">
        <v>237</v>
      </c>
      <c r="E81" s="294">
        <v>6</v>
      </c>
      <c r="F81" s="295" t="s">
        <v>266</v>
      </c>
      <c r="G81" s="296" t="s">
        <v>267</v>
      </c>
      <c r="H81" s="297">
        <v>2</v>
      </c>
      <c r="I81" s="298" t="s">
        <v>240</v>
      </c>
      <c r="J81" s="419"/>
      <c r="K81" s="300">
        <f t="shared" si="14"/>
        <v>0</v>
      </c>
      <c r="L81" s="301" t="str">
        <f t="shared" si="15"/>
        <v/>
      </c>
      <c r="M81" s="302">
        <f t="shared" si="16"/>
        <v>0</v>
      </c>
      <c r="N81" s="302" t="str">
        <f t="shared" si="17"/>
        <v/>
      </c>
      <c r="O81" s="302" t="str">
        <f t="shared" si="18"/>
        <v/>
      </c>
      <c r="P81" s="303">
        <v>0</v>
      </c>
      <c r="Q81" s="303">
        <v>0</v>
      </c>
      <c r="R81" s="303">
        <v>0</v>
      </c>
      <c r="S81" s="304">
        <v>21</v>
      </c>
      <c r="T81" s="305">
        <f t="shared" si="19"/>
        <v>0</v>
      </c>
      <c r="U81" s="306"/>
    </row>
    <row r="82" spans="1:21" outlineLevel="2">
      <c r="A82" s="226"/>
      <c r="B82" s="273"/>
      <c r="C82" s="273"/>
      <c r="D82" s="293" t="s">
        <v>237</v>
      </c>
      <c r="E82" s="294">
        <v>7</v>
      </c>
      <c r="F82" s="295" t="s">
        <v>268</v>
      </c>
      <c r="G82" s="296" t="s">
        <v>269</v>
      </c>
      <c r="H82" s="297">
        <v>4</v>
      </c>
      <c r="I82" s="298" t="s">
        <v>240</v>
      </c>
      <c r="J82" s="419"/>
      <c r="K82" s="300">
        <f t="shared" si="14"/>
        <v>0</v>
      </c>
      <c r="L82" s="301" t="str">
        <f t="shared" si="15"/>
        <v/>
      </c>
      <c r="M82" s="302">
        <f t="shared" si="16"/>
        <v>0</v>
      </c>
      <c r="N82" s="302" t="str">
        <f t="shared" si="17"/>
        <v/>
      </c>
      <c r="O82" s="302" t="str">
        <f t="shared" si="18"/>
        <v/>
      </c>
      <c r="P82" s="303">
        <v>0</v>
      </c>
      <c r="Q82" s="303">
        <v>0</v>
      </c>
      <c r="R82" s="303">
        <v>0</v>
      </c>
      <c r="S82" s="304">
        <v>21</v>
      </c>
      <c r="T82" s="305">
        <f t="shared" si="19"/>
        <v>0</v>
      </c>
      <c r="U82" s="306"/>
    </row>
    <row r="83" spans="1:21" outlineLevel="2">
      <c r="A83" s="226"/>
      <c r="B83" s="273"/>
      <c r="C83" s="273"/>
      <c r="D83" s="293" t="s">
        <v>237</v>
      </c>
      <c r="E83" s="294">
        <v>8</v>
      </c>
      <c r="F83" s="295" t="s">
        <v>270</v>
      </c>
      <c r="G83" s="296" t="s">
        <v>271</v>
      </c>
      <c r="H83" s="297">
        <v>8</v>
      </c>
      <c r="I83" s="298" t="s">
        <v>240</v>
      </c>
      <c r="J83" s="419"/>
      <c r="K83" s="300">
        <f t="shared" si="14"/>
        <v>0</v>
      </c>
      <c r="L83" s="301" t="str">
        <f t="shared" si="15"/>
        <v/>
      </c>
      <c r="M83" s="302">
        <f t="shared" si="16"/>
        <v>0</v>
      </c>
      <c r="N83" s="302" t="str">
        <f t="shared" si="17"/>
        <v/>
      </c>
      <c r="O83" s="302" t="str">
        <f t="shared" si="18"/>
        <v/>
      </c>
      <c r="P83" s="303">
        <v>0</v>
      </c>
      <c r="Q83" s="303">
        <v>0</v>
      </c>
      <c r="R83" s="303">
        <v>0</v>
      </c>
      <c r="S83" s="304">
        <v>21</v>
      </c>
      <c r="T83" s="305">
        <f t="shared" si="19"/>
        <v>0</v>
      </c>
      <c r="U83" s="306"/>
    </row>
    <row r="84" spans="1:21" outlineLevel="2">
      <c r="A84" s="226"/>
      <c r="B84" s="273"/>
      <c r="C84" s="273"/>
      <c r="D84" s="293" t="s">
        <v>241</v>
      </c>
      <c r="E84" s="294">
        <v>9</v>
      </c>
      <c r="F84" s="295" t="s">
        <v>272</v>
      </c>
      <c r="G84" s="296" t="s">
        <v>273</v>
      </c>
      <c r="H84" s="297">
        <v>8</v>
      </c>
      <c r="I84" s="298" t="s">
        <v>244</v>
      </c>
      <c r="J84" s="419"/>
      <c r="K84" s="300">
        <f t="shared" si="14"/>
        <v>0</v>
      </c>
      <c r="L84" s="301">
        <f t="shared" si="15"/>
        <v>0</v>
      </c>
      <c r="M84" s="302" t="str">
        <f t="shared" si="16"/>
        <v/>
      </c>
      <c r="N84" s="302" t="str">
        <f t="shared" si="17"/>
        <v/>
      </c>
      <c r="O84" s="302" t="str">
        <f t="shared" si="18"/>
        <v/>
      </c>
      <c r="P84" s="303">
        <v>1.15E-2</v>
      </c>
      <c r="Q84" s="303">
        <v>0</v>
      </c>
      <c r="R84" s="303">
        <v>0</v>
      </c>
      <c r="S84" s="304">
        <v>21</v>
      </c>
      <c r="T84" s="305">
        <f t="shared" si="19"/>
        <v>0</v>
      </c>
      <c r="U84" s="306"/>
    </row>
    <row r="85" spans="1:21" outlineLevel="2">
      <c r="A85" s="226"/>
      <c r="B85" s="273"/>
      <c r="C85" s="273"/>
      <c r="D85" s="293" t="s">
        <v>237</v>
      </c>
      <c r="E85" s="294">
        <v>10</v>
      </c>
      <c r="F85" s="295" t="s">
        <v>274</v>
      </c>
      <c r="G85" s="296" t="s">
        <v>275</v>
      </c>
      <c r="H85" s="297">
        <v>1</v>
      </c>
      <c r="I85" s="298" t="s">
        <v>240</v>
      </c>
      <c r="J85" s="419"/>
      <c r="K85" s="300">
        <f t="shared" si="14"/>
        <v>0</v>
      </c>
      <c r="L85" s="301" t="str">
        <f t="shared" si="15"/>
        <v/>
      </c>
      <c r="M85" s="302">
        <f t="shared" si="16"/>
        <v>0</v>
      </c>
      <c r="N85" s="302" t="str">
        <f t="shared" si="17"/>
        <v/>
      </c>
      <c r="O85" s="302" t="str">
        <f t="shared" si="18"/>
        <v/>
      </c>
      <c r="P85" s="303">
        <v>0</v>
      </c>
      <c r="Q85" s="303">
        <v>0</v>
      </c>
      <c r="R85" s="303">
        <v>0</v>
      </c>
      <c r="S85" s="304">
        <v>21</v>
      </c>
      <c r="T85" s="305">
        <f t="shared" si="19"/>
        <v>0</v>
      </c>
      <c r="U85" s="306"/>
    </row>
    <row r="86" spans="1:21" outlineLevel="2">
      <c r="A86" s="226"/>
      <c r="B86" s="273"/>
      <c r="C86" s="273"/>
      <c r="D86" s="293" t="s">
        <v>241</v>
      </c>
      <c r="E86" s="294">
        <v>11</v>
      </c>
      <c r="F86" s="295" t="s">
        <v>276</v>
      </c>
      <c r="G86" s="296" t="s">
        <v>277</v>
      </c>
      <c r="H86" s="297">
        <v>1</v>
      </c>
      <c r="I86" s="298" t="s">
        <v>244</v>
      </c>
      <c r="J86" s="419"/>
      <c r="K86" s="300">
        <f t="shared" si="14"/>
        <v>0</v>
      </c>
      <c r="L86" s="301">
        <f t="shared" si="15"/>
        <v>0</v>
      </c>
      <c r="M86" s="302" t="str">
        <f t="shared" si="16"/>
        <v/>
      </c>
      <c r="N86" s="302" t="str">
        <f t="shared" si="17"/>
        <v/>
      </c>
      <c r="O86" s="302" t="str">
        <f t="shared" si="18"/>
        <v/>
      </c>
      <c r="P86" s="303">
        <v>0</v>
      </c>
      <c r="Q86" s="303">
        <v>0</v>
      </c>
      <c r="R86" s="303">
        <v>0</v>
      </c>
      <c r="S86" s="304">
        <v>21</v>
      </c>
      <c r="T86" s="305">
        <f t="shared" si="19"/>
        <v>0</v>
      </c>
      <c r="U86" s="306"/>
    </row>
    <row r="87" spans="1:21" ht="25.5" customHeight="1" outlineLevel="2">
      <c r="A87" s="226"/>
      <c r="B87" s="273"/>
      <c r="C87" s="273"/>
      <c r="D87" s="293" t="s">
        <v>237</v>
      </c>
      <c r="E87" s="294">
        <v>12</v>
      </c>
      <c r="F87" s="295" t="s">
        <v>337</v>
      </c>
      <c r="G87" s="296" t="s">
        <v>338</v>
      </c>
      <c r="H87" s="297">
        <v>8</v>
      </c>
      <c r="I87" s="298" t="s">
        <v>240</v>
      </c>
      <c r="J87" s="419"/>
      <c r="K87" s="300">
        <f t="shared" si="14"/>
        <v>0</v>
      </c>
      <c r="L87" s="301" t="str">
        <f t="shared" si="15"/>
        <v/>
      </c>
      <c r="M87" s="302">
        <f t="shared" si="16"/>
        <v>0</v>
      </c>
      <c r="N87" s="302" t="str">
        <f t="shared" si="17"/>
        <v/>
      </c>
      <c r="O87" s="302" t="str">
        <f t="shared" si="18"/>
        <v/>
      </c>
      <c r="P87" s="303">
        <v>0</v>
      </c>
      <c r="Q87" s="303">
        <v>0</v>
      </c>
      <c r="R87" s="303">
        <v>0.38999999999987267</v>
      </c>
      <c r="S87" s="304">
        <v>21</v>
      </c>
      <c r="T87" s="305">
        <f t="shared" si="19"/>
        <v>0</v>
      </c>
      <c r="U87" s="306"/>
    </row>
    <row r="88" spans="1:21" outlineLevel="2">
      <c r="A88" s="226"/>
      <c r="B88" s="273"/>
      <c r="C88" s="273"/>
      <c r="D88" s="293" t="s">
        <v>241</v>
      </c>
      <c r="E88" s="294">
        <v>13</v>
      </c>
      <c r="F88" s="295" t="s">
        <v>339</v>
      </c>
      <c r="G88" s="296" t="s">
        <v>340</v>
      </c>
      <c r="H88" s="297">
        <v>8</v>
      </c>
      <c r="I88" s="298" t="s">
        <v>244</v>
      </c>
      <c r="J88" s="419"/>
      <c r="K88" s="300">
        <f t="shared" si="14"/>
        <v>0</v>
      </c>
      <c r="L88" s="301">
        <f t="shared" si="15"/>
        <v>0</v>
      </c>
      <c r="M88" s="302" t="str">
        <f t="shared" si="16"/>
        <v/>
      </c>
      <c r="N88" s="302" t="str">
        <f t="shared" si="17"/>
        <v/>
      </c>
      <c r="O88" s="302" t="str">
        <f t="shared" si="18"/>
        <v/>
      </c>
      <c r="P88" s="303">
        <v>6.450000000000955E-3</v>
      </c>
      <c r="Q88" s="303">
        <v>0</v>
      </c>
      <c r="R88" s="303">
        <v>0</v>
      </c>
      <c r="S88" s="304">
        <v>21</v>
      </c>
      <c r="T88" s="305">
        <f t="shared" si="19"/>
        <v>0</v>
      </c>
      <c r="U88" s="306"/>
    </row>
    <row r="89" spans="1:21" outlineLevel="2">
      <c r="A89" s="226"/>
      <c r="B89" s="273"/>
      <c r="C89" s="273"/>
      <c r="D89" s="293" t="s">
        <v>237</v>
      </c>
      <c r="E89" s="294">
        <v>14</v>
      </c>
      <c r="F89" s="295" t="s">
        <v>308</v>
      </c>
      <c r="G89" s="296" t="s">
        <v>309</v>
      </c>
      <c r="H89" s="297">
        <v>32</v>
      </c>
      <c r="I89" s="298" t="s">
        <v>240</v>
      </c>
      <c r="J89" s="419"/>
      <c r="K89" s="300">
        <f t="shared" si="14"/>
        <v>0</v>
      </c>
      <c r="L89" s="301" t="str">
        <f t="shared" si="15"/>
        <v/>
      </c>
      <c r="M89" s="302">
        <f t="shared" si="16"/>
        <v>0</v>
      </c>
      <c r="N89" s="302" t="str">
        <f t="shared" si="17"/>
        <v/>
      </c>
      <c r="O89" s="302" t="str">
        <f t="shared" si="18"/>
        <v/>
      </c>
      <c r="P89" s="303">
        <v>0</v>
      </c>
      <c r="Q89" s="303">
        <v>0</v>
      </c>
      <c r="R89" s="303">
        <v>0</v>
      </c>
      <c r="S89" s="304">
        <v>21</v>
      </c>
      <c r="T89" s="305">
        <f t="shared" si="19"/>
        <v>0</v>
      </c>
      <c r="U89" s="306"/>
    </row>
    <row r="90" spans="1:21" outlineLevel="2">
      <c r="A90" s="226"/>
      <c r="B90" s="273"/>
      <c r="C90" s="273"/>
      <c r="D90" s="293" t="s">
        <v>241</v>
      </c>
      <c r="E90" s="294">
        <v>15</v>
      </c>
      <c r="F90" s="295" t="s">
        <v>310</v>
      </c>
      <c r="G90" s="296" t="s">
        <v>311</v>
      </c>
      <c r="H90" s="297">
        <v>32</v>
      </c>
      <c r="I90" s="298" t="s">
        <v>244</v>
      </c>
      <c r="J90" s="419"/>
      <c r="K90" s="300">
        <f t="shared" si="14"/>
        <v>0</v>
      </c>
      <c r="L90" s="301">
        <f t="shared" si="15"/>
        <v>0</v>
      </c>
      <c r="M90" s="302" t="str">
        <f t="shared" si="16"/>
        <v/>
      </c>
      <c r="N90" s="302" t="str">
        <f t="shared" si="17"/>
        <v/>
      </c>
      <c r="O90" s="302" t="str">
        <f t="shared" si="18"/>
        <v/>
      </c>
      <c r="P90" s="303">
        <v>9.9999999999961231E-6</v>
      </c>
      <c r="Q90" s="303">
        <v>0</v>
      </c>
      <c r="R90" s="303">
        <v>0</v>
      </c>
      <c r="S90" s="304">
        <v>21</v>
      </c>
      <c r="T90" s="305">
        <f t="shared" si="19"/>
        <v>0</v>
      </c>
      <c r="U90" s="306"/>
    </row>
    <row r="91" spans="1:21" outlineLevel="2">
      <c r="A91" s="226"/>
      <c r="B91" s="273"/>
      <c r="C91" s="273"/>
      <c r="D91" s="293" t="s">
        <v>237</v>
      </c>
      <c r="E91" s="294">
        <v>16</v>
      </c>
      <c r="F91" s="295" t="s">
        <v>322</v>
      </c>
      <c r="G91" s="296" t="s">
        <v>323</v>
      </c>
      <c r="H91" s="297">
        <v>10</v>
      </c>
      <c r="I91" s="298" t="s">
        <v>240</v>
      </c>
      <c r="J91" s="419"/>
      <c r="K91" s="300">
        <f t="shared" si="14"/>
        <v>0</v>
      </c>
      <c r="L91" s="301" t="str">
        <f t="shared" si="15"/>
        <v/>
      </c>
      <c r="M91" s="302">
        <f t="shared" si="16"/>
        <v>0</v>
      </c>
      <c r="N91" s="302" t="str">
        <f t="shared" si="17"/>
        <v/>
      </c>
      <c r="O91" s="302" t="str">
        <f t="shared" si="18"/>
        <v/>
      </c>
      <c r="P91" s="303">
        <v>0</v>
      </c>
      <c r="Q91" s="303">
        <v>0</v>
      </c>
      <c r="R91" s="303">
        <v>0</v>
      </c>
      <c r="S91" s="304">
        <v>21</v>
      </c>
      <c r="T91" s="305">
        <f t="shared" si="19"/>
        <v>0</v>
      </c>
      <c r="U91" s="306"/>
    </row>
    <row r="92" spans="1:21" outlineLevel="2">
      <c r="A92" s="226"/>
      <c r="B92" s="273"/>
      <c r="C92" s="273"/>
      <c r="D92" s="293" t="s">
        <v>241</v>
      </c>
      <c r="E92" s="294">
        <v>17</v>
      </c>
      <c r="F92" s="295" t="s">
        <v>324</v>
      </c>
      <c r="G92" s="296" t="s">
        <v>325</v>
      </c>
      <c r="H92" s="297">
        <v>10</v>
      </c>
      <c r="I92" s="298" t="s">
        <v>326</v>
      </c>
      <c r="J92" s="419"/>
      <c r="K92" s="300">
        <f t="shared" si="14"/>
        <v>0</v>
      </c>
      <c r="L92" s="301">
        <f t="shared" si="15"/>
        <v>0</v>
      </c>
      <c r="M92" s="302" t="str">
        <f t="shared" si="16"/>
        <v/>
      </c>
      <c r="N92" s="302" t="str">
        <f t="shared" si="17"/>
        <v/>
      </c>
      <c r="O92" s="302" t="str">
        <f t="shared" si="18"/>
        <v/>
      </c>
      <c r="P92" s="303">
        <v>0</v>
      </c>
      <c r="Q92" s="303">
        <v>0</v>
      </c>
      <c r="R92" s="303">
        <v>0</v>
      </c>
      <c r="S92" s="304">
        <v>21</v>
      </c>
      <c r="T92" s="305">
        <f t="shared" si="19"/>
        <v>0</v>
      </c>
      <c r="U92" s="306"/>
    </row>
    <row r="93" spans="1:21" outlineLevel="1">
      <c r="A93" s="226"/>
      <c r="B93" s="274"/>
      <c r="C93" s="275" t="s">
        <v>344</v>
      </c>
      <c r="D93" s="276" t="s">
        <v>233</v>
      </c>
      <c r="E93" s="277"/>
      <c r="F93" s="277" t="s">
        <v>234</v>
      </c>
      <c r="G93" s="278" t="s">
        <v>345</v>
      </c>
      <c r="H93" s="277"/>
      <c r="I93" s="276"/>
      <c r="J93" s="416"/>
      <c r="K93" s="279">
        <f>SUBTOTAL(9,K94:K111)</f>
        <v>0</v>
      </c>
      <c r="L93" s="280">
        <f>SUBTOTAL(9,L94:L111)</f>
        <v>0</v>
      </c>
      <c r="M93" s="280">
        <f>SUBTOTAL(9,M94:M111)</f>
        <v>0</v>
      </c>
      <c r="N93" s="280">
        <f>SUBTOTAL(9,N94:N111)</f>
        <v>0</v>
      </c>
      <c r="O93" s="280">
        <f>SUBTOTAL(9,O94:O111)</f>
        <v>0</v>
      </c>
      <c r="P93" s="281">
        <f>SUMPRODUCT(P94:P111,H94:H111)</f>
        <v>0.14111999999999414</v>
      </c>
      <c r="Q93" s="281">
        <f>SUMPRODUCT(Q94:Q111,H94:H111)</f>
        <v>0</v>
      </c>
      <c r="R93" s="281">
        <f>SUMPRODUCT(R94:R111,H94:H111)</f>
        <v>0.77999999999974534</v>
      </c>
      <c r="S93" s="282">
        <f>SUMPRODUCT(S94:S111,K94:K111)/100</f>
        <v>0</v>
      </c>
      <c r="T93" s="282">
        <f>K93+S93</f>
        <v>0</v>
      </c>
      <c r="U93" s="273"/>
    </row>
    <row r="94" spans="1:21" outlineLevel="2">
      <c r="A94" s="226"/>
      <c r="B94" s="283"/>
      <c r="C94" s="284"/>
      <c r="D94" s="285"/>
      <c r="E94" s="286" t="s">
        <v>236</v>
      </c>
      <c r="F94" s="287"/>
      <c r="G94" s="288"/>
      <c r="H94" s="287"/>
      <c r="I94" s="285"/>
      <c r="J94" s="418"/>
      <c r="K94" s="289"/>
      <c r="L94" s="290"/>
      <c r="M94" s="290"/>
      <c r="N94" s="290"/>
      <c r="O94" s="290"/>
      <c r="P94" s="291"/>
      <c r="Q94" s="291"/>
      <c r="R94" s="291"/>
      <c r="S94" s="292"/>
      <c r="T94" s="292"/>
      <c r="U94" s="273"/>
    </row>
    <row r="95" spans="1:21" outlineLevel="2">
      <c r="A95" s="226"/>
      <c r="B95" s="273"/>
      <c r="C95" s="273"/>
      <c r="D95" s="293" t="s">
        <v>237</v>
      </c>
      <c r="E95" s="294">
        <v>1</v>
      </c>
      <c r="F95" s="295" t="s">
        <v>333</v>
      </c>
      <c r="G95" s="296" t="s">
        <v>346</v>
      </c>
      <c r="H95" s="297">
        <v>1</v>
      </c>
      <c r="I95" s="298" t="s">
        <v>244</v>
      </c>
      <c r="J95" s="419"/>
      <c r="K95" s="300">
        <f t="shared" ref="K95:K111" si="20">H95*J95</f>
        <v>0</v>
      </c>
      <c r="L95" s="301" t="str">
        <f t="shared" ref="L95:L111" si="21">IF(D95="S",K95,"")</f>
        <v/>
      </c>
      <c r="M95" s="302">
        <f t="shared" ref="M95:M111" si="22">IF(OR(D95="P",D95="U"),K95,"")</f>
        <v>0</v>
      </c>
      <c r="N95" s="302" t="str">
        <f t="shared" ref="N95:N111" si="23">IF(D95="H",K95,"")</f>
        <v/>
      </c>
      <c r="O95" s="302" t="str">
        <f t="shared" ref="O95:O111" si="24">IF(D95="V",K95,"")</f>
        <v/>
      </c>
      <c r="P95" s="303">
        <v>0</v>
      </c>
      <c r="Q95" s="303">
        <v>0</v>
      </c>
      <c r="R95" s="303">
        <v>0</v>
      </c>
      <c r="S95" s="304">
        <v>21</v>
      </c>
      <c r="T95" s="305">
        <f t="shared" ref="T95:T111" si="25">K95*(S95+100)/100</f>
        <v>0</v>
      </c>
      <c r="U95" s="306"/>
    </row>
    <row r="96" spans="1:21" outlineLevel="2">
      <c r="A96" s="226"/>
      <c r="B96" s="273"/>
      <c r="C96" s="273"/>
      <c r="D96" s="293" t="s">
        <v>241</v>
      </c>
      <c r="E96" s="294">
        <v>2</v>
      </c>
      <c r="F96" s="295" t="s">
        <v>335</v>
      </c>
      <c r="G96" s="296" t="s">
        <v>347</v>
      </c>
      <c r="H96" s="297">
        <v>1</v>
      </c>
      <c r="I96" s="298" t="s">
        <v>244</v>
      </c>
      <c r="J96" s="419"/>
      <c r="K96" s="300">
        <f t="shared" si="20"/>
        <v>0</v>
      </c>
      <c r="L96" s="301">
        <f t="shared" si="21"/>
        <v>0</v>
      </c>
      <c r="M96" s="302" t="str">
        <f t="shared" si="22"/>
        <v/>
      </c>
      <c r="N96" s="302" t="str">
        <f t="shared" si="23"/>
        <v/>
      </c>
      <c r="O96" s="302" t="str">
        <f t="shared" si="24"/>
        <v/>
      </c>
      <c r="P96" s="303">
        <v>4.5999999999992269E-2</v>
      </c>
      <c r="Q96" s="303">
        <v>0</v>
      </c>
      <c r="R96" s="303">
        <v>0</v>
      </c>
      <c r="S96" s="304">
        <v>21</v>
      </c>
      <c r="T96" s="305">
        <f t="shared" si="25"/>
        <v>0</v>
      </c>
      <c r="U96" s="306"/>
    </row>
    <row r="97" spans="1:21" outlineLevel="2">
      <c r="A97" s="226"/>
      <c r="B97" s="273"/>
      <c r="C97" s="273"/>
      <c r="D97" s="293" t="s">
        <v>237</v>
      </c>
      <c r="E97" s="294">
        <v>3</v>
      </c>
      <c r="F97" s="295" t="s">
        <v>259</v>
      </c>
      <c r="G97" s="296" t="s">
        <v>260</v>
      </c>
      <c r="H97" s="297">
        <v>1</v>
      </c>
      <c r="I97" s="298" t="s">
        <v>240</v>
      </c>
      <c r="J97" s="419"/>
      <c r="K97" s="300">
        <f t="shared" si="20"/>
        <v>0</v>
      </c>
      <c r="L97" s="301" t="str">
        <f t="shared" si="21"/>
        <v/>
      </c>
      <c r="M97" s="302">
        <f t="shared" si="22"/>
        <v>0</v>
      </c>
      <c r="N97" s="302" t="str">
        <f t="shared" si="23"/>
        <v/>
      </c>
      <c r="O97" s="302" t="str">
        <f t="shared" si="24"/>
        <v/>
      </c>
      <c r="P97" s="303">
        <v>0</v>
      </c>
      <c r="Q97" s="303">
        <v>0</v>
      </c>
      <c r="R97" s="303">
        <v>0</v>
      </c>
      <c r="S97" s="304">
        <v>21</v>
      </c>
      <c r="T97" s="305">
        <f t="shared" si="25"/>
        <v>0</v>
      </c>
      <c r="U97" s="306"/>
    </row>
    <row r="98" spans="1:21" outlineLevel="2">
      <c r="A98" s="226"/>
      <c r="B98" s="273"/>
      <c r="C98" s="273"/>
      <c r="D98" s="293" t="s">
        <v>237</v>
      </c>
      <c r="E98" s="294">
        <v>4</v>
      </c>
      <c r="F98" s="295" t="s">
        <v>261</v>
      </c>
      <c r="G98" s="296" t="s">
        <v>262</v>
      </c>
      <c r="H98" s="297">
        <v>2</v>
      </c>
      <c r="I98" s="298" t="s">
        <v>240</v>
      </c>
      <c r="J98" s="419"/>
      <c r="K98" s="300">
        <f t="shared" si="20"/>
        <v>0</v>
      </c>
      <c r="L98" s="301" t="str">
        <f t="shared" si="21"/>
        <v/>
      </c>
      <c r="M98" s="302">
        <f t="shared" si="22"/>
        <v>0</v>
      </c>
      <c r="N98" s="302" t="str">
        <f t="shared" si="23"/>
        <v/>
      </c>
      <c r="O98" s="302" t="str">
        <f t="shared" si="24"/>
        <v/>
      </c>
      <c r="P98" s="303">
        <v>0</v>
      </c>
      <c r="Q98" s="303">
        <v>0</v>
      </c>
      <c r="R98" s="303">
        <v>0</v>
      </c>
      <c r="S98" s="304">
        <v>21</v>
      </c>
      <c r="T98" s="305">
        <f t="shared" si="25"/>
        <v>0</v>
      </c>
      <c r="U98" s="306"/>
    </row>
    <row r="99" spans="1:21" outlineLevel="2">
      <c r="A99" s="226"/>
      <c r="B99" s="273"/>
      <c r="C99" s="273"/>
      <c r="D99" s="293" t="s">
        <v>241</v>
      </c>
      <c r="E99" s="294">
        <v>5</v>
      </c>
      <c r="F99" s="295" t="s">
        <v>263</v>
      </c>
      <c r="G99" s="296" t="s">
        <v>264</v>
      </c>
      <c r="H99" s="297">
        <v>2</v>
      </c>
      <c r="I99" s="298" t="s">
        <v>265</v>
      </c>
      <c r="J99" s="419"/>
      <c r="K99" s="300">
        <f t="shared" si="20"/>
        <v>0</v>
      </c>
      <c r="L99" s="301">
        <f t="shared" si="21"/>
        <v>0</v>
      </c>
      <c r="M99" s="302" t="str">
        <f t="shared" si="22"/>
        <v/>
      </c>
      <c r="N99" s="302" t="str">
        <f t="shared" si="23"/>
        <v/>
      </c>
      <c r="O99" s="302" t="str">
        <f t="shared" si="24"/>
        <v/>
      </c>
      <c r="P99" s="303">
        <v>2.3800000000000002E-2</v>
      </c>
      <c r="Q99" s="303">
        <v>0</v>
      </c>
      <c r="R99" s="303">
        <v>0</v>
      </c>
      <c r="S99" s="304">
        <v>21</v>
      </c>
      <c r="T99" s="305">
        <f t="shared" si="25"/>
        <v>0</v>
      </c>
      <c r="U99" s="306"/>
    </row>
    <row r="100" spans="1:21" outlineLevel="2">
      <c r="A100" s="226"/>
      <c r="B100" s="273"/>
      <c r="C100" s="273"/>
      <c r="D100" s="293" t="s">
        <v>237</v>
      </c>
      <c r="E100" s="294">
        <v>6</v>
      </c>
      <c r="F100" s="295" t="s">
        <v>266</v>
      </c>
      <c r="G100" s="296" t="s">
        <v>267</v>
      </c>
      <c r="H100" s="297">
        <v>2</v>
      </c>
      <c r="I100" s="298" t="s">
        <v>240</v>
      </c>
      <c r="J100" s="419"/>
      <c r="K100" s="300">
        <f t="shared" si="20"/>
        <v>0</v>
      </c>
      <c r="L100" s="301" t="str">
        <f t="shared" si="21"/>
        <v/>
      </c>
      <c r="M100" s="302">
        <f t="shared" si="22"/>
        <v>0</v>
      </c>
      <c r="N100" s="302" t="str">
        <f t="shared" si="23"/>
        <v/>
      </c>
      <c r="O100" s="302" t="str">
        <f t="shared" si="24"/>
        <v/>
      </c>
      <c r="P100" s="303">
        <v>0</v>
      </c>
      <c r="Q100" s="303">
        <v>0</v>
      </c>
      <c r="R100" s="303">
        <v>0</v>
      </c>
      <c r="S100" s="304">
        <v>21</v>
      </c>
      <c r="T100" s="305">
        <f t="shared" si="25"/>
        <v>0</v>
      </c>
      <c r="U100" s="306"/>
    </row>
    <row r="101" spans="1:21" outlineLevel="2">
      <c r="A101" s="226"/>
      <c r="B101" s="273"/>
      <c r="C101" s="273"/>
      <c r="D101" s="293" t="s">
        <v>237</v>
      </c>
      <c r="E101" s="294">
        <v>7</v>
      </c>
      <c r="F101" s="295" t="s">
        <v>268</v>
      </c>
      <c r="G101" s="296" t="s">
        <v>269</v>
      </c>
      <c r="H101" s="297">
        <v>4</v>
      </c>
      <c r="I101" s="298" t="s">
        <v>240</v>
      </c>
      <c r="J101" s="419"/>
      <c r="K101" s="300">
        <f t="shared" si="20"/>
        <v>0</v>
      </c>
      <c r="L101" s="301" t="str">
        <f t="shared" si="21"/>
        <v/>
      </c>
      <c r="M101" s="302">
        <f t="shared" si="22"/>
        <v>0</v>
      </c>
      <c r="N101" s="302" t="str">
        <f t="shared" si="23"/>
        <v/>
      </c>
      <c r="O101" s="302" t="str">
        <f t="shared" si="24"/>
        <v/>
      </c>
      <c r="P101" s="303">
        <v>0</v>
      </c>
      <c r="Q101" s="303">
        <v>0</v>
      </c>
      <c r="R101" s="303">
        <v>0</v>
      </c>
      <c r="S101" s="304">
        <v>21</v>
      </c>
      <c r="T101" s="305">
        <f t="shared" si="25"/>
        <v>0</v>
      </c>
      <c r="U101" s="306"/>
    </row>
    <row r="102" spans="1:21" outlineLevel="2">
      <c r="A102" s="226"/>
      <c r="B102" s="273"/>
      <c r="C102" s="273"/>
      <c r="D102" s="293" t="s">
        <v>237</v>
      </c>
      <c r="E102" s="294">
        <v>8</v>
      </c>
      <c r="F102" s="295" t="s">
        <v>270</v>
      </c>
      <c r="G102" s="296" t="s">
        <v>271</v>
      </c>
      <c r="H102" s="297">
        <v>3</v>
      </c>
      <c r="I102" s="298" t="s">
        <v>240</v>
      </c>
      <c r="J102" s="419"/>
      <c r="K102" s="300">
        <f t="shared" si="20"/>
        <v>0</v>
      </c>
      <c r="L102" s="301" t="str">
        <f t="shared" si="21"/>
        <v/>
      </c>
      <c r="M102" s="302">
        <f t="shared" si="22"/>
        <v>0</v>
      </c>
      <c r="N102" s="302" t="str">
        <f t="shared" si="23"/>
        <v/>
      </c>
      <c r="O102" s="302" t="str">
        <f t="shared" si="24"/>
        <v/>
      </c>
      <c r="P102" s="303">
        <v>0</v>
      </c>
      <c r="Q102" s="303">
        <v>0</v>
      </c>
      <c r="R102" s="303">
        <v>0</v>
      </c>
      <c r="S102" s="304">
        <v>21</v>
      </c>
      <c r="T102" s="305">
        <f t="shared" si="25"/>
        <v>0</v>
      </c>
      <c r="U102" s="306"/>
    </row>
    <row r="103" spans="1:21" outlineLevel="2">
      <c r="A103" s="226"/>
      <c r="B103" s="273"/>
      <c r="C103" s="273"/>
      <c r="D103" s="293" t="s">
        <v>241</v>
      </c>
      <c r="E103" s="294">
        <v>9</v>
      </c>
      <c r="F103" s="295" t="s">
        <v>272</v>
      </c>
      <c r="G103" s="296" t="s">
        <v>273</v>
      </c>
      <c r="H103" s="297">
        <v>3</v>
      </c>
      <c r="I103" s="298" t="s">
        <v>244</v>
      </c>
      <c r="J103" s="419"/>
      <c r="K103" s="300">
        <f t="shared" si="20"/>
        <v>0</v>
      </c>
      <c r="L103" s="301">
        <f t="shared" si="21"/>
        <v>0</v>
      </c>
      <c r="M103" s="302" t="str">
        <f t="shared" si="22"/>
        <v/>
      </c>
      <c r="N103" s="302" t="str">
        <f t="shared" si="23"/>
        <v/>
      </c>
      <c r="O103" s="302" t="str">
        <f t="shared" si="24"/>
        <v/>
      </c>
      <c r="P103" s="303">
        <v>1.15E-2</v>
      </c>
      <c r="Q103" s="303">
        <v>0</v>
      </c>
      <c r="R103" s="303">
        <v>0</v>
      </c>
      <c r="S103" s="304">
        <v>21</v>
      </c>
      <c r="T103" s="305">
        <f t="shared" si="25"/>
        <v>0</v>
      </c>
      <c r="U103" s="306"/>
    </row>
    <row r="104" spans="1:21" outlineLevel="2">
      <c r="A104" s="226"/>
      <c r="B104" s="273"/>
      <c r="C104" s="273"/>
      <c r="D104" s="293" t="s">
        <v>237</v>
      </c>
      <c r="E104" s="294">
        <v>10</v>
      </c>
      <c r="F104" s="295" t="s">
        <v>274</v>
      </c>
      <c r="G104" s="296" t="s">
        <v>275</v>
      </c>
      <c r="H104" s="297">
        <v>1</v>
      </c>
      <c r="I104" s="298" t="s">
        <v>240</v>
      </c>
      <c r="J104" s="419"/>
      <c r="K104" s="300">
        <f t="shared" si="20"/>
        <v>0</v>
      </c>
      <c r="L104" s="301" t="str">
        <f t="shared" si="21"/>
        <v/>
      </c>
      <c r="M104" s="302">
        <f t="shared" si="22"/>
        <v>0</v>
      </c>
      <c r="N104" s="302" t="str">
        <f t="shared" si="23"/>
        <v/>
      </c>
      <c r="O104" s="302" t="str">
        <f t="shared" si="24"/>
        <v/>
      </c>
      <c r="P104" s="303">
        <v>0</v>
      </c>
      <c r="Q104" s="303">
        <v>0</v>
      </c>
      <c r="R104" s="303">
        <v>0</v>
      </c>
      <c r="S104" s="304">
        <v>21</v>
      </c>
      <c r="T104" s="305">
        <f t="shared" si="25"/>
        <v>0</v>
      </c>
      <c r="U104" s="306"/>
    </row>
    <row r="105" spans="1:21" outlineLevel="2">
      <c r="A105" s="226"/>
      <c r="B105" s="273"/>
      <c r="C105" s="273"/>
      <c r="D105" s="293" t="s">
        <v>241</v>
      </c>
      <c r="E105" s="294">
        <v>11</v>
      </c>
      <c r="F105" s="295" t="s">
        <v>276</v>
      </c>
      <c r="G105" s="296" t="s">
        <v>277</v>
      </c>
      <c r="H105" s="297">
        <v>1</v>
      </c>
      <c r="I105" s="298" t="s">
        <v>244</v>
      </c>
      <c r="J105" s="419"/>
      <c r="K105" s="300">
        <f t="shared" si="20"/>
        <v>0</v>
      </c>
      <c r="L105" s="301">
        <f t="shared" si="21"/>
        <v>0</v>
      </c>
      <c r="M105" s="302" t="str">
        <f t="shared" si="22"/>
        <v/>
      </c>
      <c r="N105" s="302" t="str">
        <f t="shared" si="23"/>
        <v/>
      </c>
      <c r="O105" s="302" t="str">
        <f t="shared" si="24"/>
        <v/>
      </c>
      <c r="P105" s="303">
        <v>0</v>
      </c>
      <c r="Q105" s="303">
        <v>0</v>
      </c>
      <c r="R105" s="303">
        <v>0</v>
      </c>
      <c r="S105" s="304">
        <v>21</v>
      </c>
      <c r="T105" s="305">
        <f t="shared" si="25"/>
        <v>0</v>
      </c>
      <c r="U105" s="306"/>
    </row>
    <row r="106" spans="1:21" ht="25.5" customHeight="1" outlineLevel="2">
      <c r="A106" s="226"/>
      <c r="B106" s="273"/>
      <c r="C106" s="273"/>
      <c r="D106" s="293" t="s">
        <v>237</v>
      </c>
      <c r="E106" s="294">
        <v>12</v>
      </c>
      <c r="F106" s="295" t="s">
        <v>337</v>
      </c>
      <c r="G106" s="296" t="s">
        <v>338</v>
      </c>
      <c r="H106" s="297">
        <v>2</v>
      </c>
      <c r="I106" s="298" t="s">
        <v>240</v>
      </c>
      <c r="J106" s="419"/>
      <c r="K106" s="300">
        <f t="shared" si="20"/>
        <v>0</v>
      </c>
      <c r="L106" s="301" t="str">
        <f t="shared" si="21"/>
        <v/>
      </c>
      <c r="M106" s="302">
        <f t="shared" si="22"/>
        <v>0</v>
      </c>
      <c r="N106" s="302" t="str">
        <f t="shared" si="23"/>
        <v/>
      </c>
      <c r="O106" s="302" t="str">
        <f t="shared" si="24"/>
        <v/>
      </c>
      <c r="P106" s="303">
        <v>0</v>
      </c>
      <c r="Q106" s="303">
        <v>0</v>
      </c>
      <c r="R106" s="303">
        <v>0.38999999999987267</v>
      </c>
      <c r="S106" s="304">
        <v>21</v>
      </c>
      <c r="T106" s="305">
        <f t="shared" si="25"/>
        <v>0</v>
      </c>
      <c r="U106" s="306"/>
    </row>
    <row r="107" spans="1:21" outlineLevel="2">
      <c r="A107" s="226"/>
      <c r="B107" s="273"/>
      <c r="C107" s="273"/>
      <c r="D107" s="293" t="s">
        <v>241</v>
      </c>
      <c r="E107" s="294">
        <v>13</v>
      </c>
      <c r="F107" s="295" t="s">
        <v>339</v>
      </c>
      <c r="G107" s="296" t="s">
        <v>348</v>
      </c>
      <c r="H107" s="297">
        <v>2</v>
      </c>
      <c r="I107" s="298" t="s">
        <v>244</v>
      </c>
      <c r="J107" s="419"/>
      <c r="K107" s="300">
        <f t="shared" si="20"/>
        <v>0</v>
      </c>
      <c r="L107" s="301">
        <f t="shared" si="21"/>
        <v>0</v>
      </c>
      <c r="M107" s="302" t="str">
        <f t="shared" si="22"/>
        <v/>
      </c>
      <c r="N107" s="302" t="str">
        <f t="shared" si="23"/>
        <v/>
      </c>
      <c r="O107" s="302" t="str">
        <f t="shared" si="24"/>
        <v/>
      </c>
      <c r="P107" s="303">
        <v>6.450000000000955E-3</v>
      </c>
      <c r="Q107" s="303">
        <v>0</v>
      </c>
      <c r="R107" s="303">
        <v>0</v>
      </c>
      <c r="S107" s="304">
        <v>21</v>
      </c>
      <c r="T107" s="305">
        <f t="shared" si="25"/>
        <v>0</v>
      </c>
      <c r="U107" s="306"/>
    </row>
    <row r="108" spans="1:21" outlineLevel="2">
      <c r="A108" s="226"/>
      <c r="B108" s="273"/>
      <c r="C108" s="273"/>
      <c r="D108" s="293" t="s">
        <v>237</v>
      </c>
      <c r="E108" s="294">
        <v>14</v>
      </c>
      <c r="F108" s="295" t="s">
        <v>308</v>
      </c>
      <c r="G108" s="296" t="s">
        <v>309</v>
      </c>
      <c r="H108" s="297">
        <v>12</v>
      </c>
      <c r="I108" s="298" t="s">
        <v>240</v>
      </c>
      <c r="J108" s="419"/>
      <c r="K108" s="300">
        <f t="shared" si="20"/>
        <v>0</v>
      </c>
      <c r="L108" s="301" t="str">
        <f t="shared" si="21"/>
        <v/>
      </c>
      <c r="M108" s="302">
        <f t="shared" si="22"/>
        <v>0</v>
      </c>
      <c r="N108" s="302" t="str">
        <f t="shared" si="23"/>
        <v/>
      </c>
      <c r="O108" s="302" t="str">
        <f t="shared" si="24"/>
        <v/>
      </c>
      <c r="P108" s="303">
        <v>0</v>
      </c>
      <c r="Q108" s="303">
        <v>0</v>
      </c>
      <c r="R108" s="303">
        <v>0</v>
      </c>
      <c r="S108" s="304">
        <v>21</v>
      </c>
      <c r="T108" s="305">
        <f t="shared" si="25"/>
        <v>0</v>
      </c>
      <c r="U108" s="306"/>
    </row>
    <row r="109" spans="1:21" outlineLevel="2">
      <c r="A109" s="226"/>
      <c r="B109" s="273"/>
      <c r="C109" s="273"/>
      <c r="D109" s="293" t="s">
        <v>241</v>
      </c>
      <c r="E109" s="294">
        <v>15</v>
      </c>
      <c r="F109" s="295" t="s">
        <v>310</v>
      </c>
      <c r="G109" s="296" t="s">
        <v>311</v>
      </c>
      <c r="H109" s="297">
        <v>12</v>
      </c>
      <c r="I109" s="298" t="s">
        <v>244</v>
      </c>
      <c r="J109" s="419"/>
      <c r="K109" s="300">
        <f t="shared" si="20"/>
        <v>0</v>
      </c>
      <c r="L109" s="301">
        <f t="shared" si="21"/>
        <v>0</v>
      </c>
      <c r="M109" s="302" t="str">
        <f t="shared" si="22"/>
        <v/>
      </c>
      <c r="N109" s="302" t="str">
        <f t="shared" si="23"/>
        <v/>
      </c>
      <c r="O109" s="302" t="str">
        <f t="shared" si="24"/>
        <v/>
      </c>
      <c r="P109" s="303">
        <v>9.9999999999961231E-6</v>
      </c>
      <c r="Q109" s="303">
        <v>0</v>
      </c>
      <c r="R109" s="303">
        <v>0</v>
      </c>
      <c r="S109" s="304">
        <v>21</v>
      </c>
      <c r="T109" s="305">
        <f t="shared" si="25"/>
        <v>0</v>
      </c>
      <c r="U109" s="306"/>
    </row>
    <row r="110" spans="1:21" outlineLevel="2">
      <c r="A110" s="226"/>
      <c r="B110" s="273"/>
      <c r="C110" s="273"/>
      <c r="D110" s="293" t="s">
        <v>237</v>
      </c>
      <c r="E110" s="294">
        <v>16</v>
      </c>
      <c r="F110" s="295" t="s">
        <v>322</v>
      </c>
      <c r="G110" s="296" t="s">
        <v>323</v>
      </c>
      <c r="H110" s="297">
        <v>3</v>
      </c>
      <c r="I110" s="298" t="s">
        <v>240</v>
      </c>
      <c r="J110" s="419"/>
      <c r="K110" s="300">
        <f t="shared" si="20"/>
        <v>0</v>
      </c>
      <c r="L110" s="301" t="str">
        <f t="shared" si="21"/>
        <v/>
      </c>
      <c r="M110" s="302">
        <f t="shared" si="22"/>
        <v>0</v>
      </c>
      <c r="N110" s="302" t="str">
        <f t="shared" si="23"/>
        <v/>
      </c>
      <c r="O110" s="302" t="str">
        <f t="shared" si="24"/>
        <v/>
      </c>
      <c r="P110" s="303">
        <v>0</v>
      </c>
      <c r="Q110" s="303">
        <v>0</v>
      </c>
      <c r="R110" s="303">
        <v>0</v>
      </c>
      <c r="S110" s="304">
        <v>21</v>
      </c>
      <c r="T110" s="305">
        <f t="shared" si="25"/>
        <v>0</v>
      </c>
      <c r="U110" s="306"/>
    </row>
    <row r="111" spans="1:21" outlineLevel="2">
      <c r="A111" s="226"/>
      <c r="B111" s="273"/>
      <c r="C111" s="273"/>
      <c r="D111" s="293" t="s">
        <v>241</v>
      </c>
      <c r="E111" s="294">
        <v>17</v>
      </c>
      <c r="F111" s="295" t="s">
        <v>324</v>
      </c>
      <c r="G111" s="296" t="s">
        <v>325</v>
      </c>
      <c r="H111" s="297">
        <v>10</v>
      </c>
      <c r="I111" s="298" t="s">
        <v>326</v>
      </c>
      <c r="J111" s="419"/>
      <c r="K111" s="300">
        <f t="shared" si="20"/>
        <v>0</v>
      </c>
      <c r="L111" s="301">
        <f t="shared" si="21"/>
        <v>0</v>
      </c>
      <c r="M111" s="302" t="str">
        <f t="shared" si="22"/>
        <v/>
      </c>
      <c r="N111" s="302" t="str">
        <f t="shared" si="23"/>
        <v/>
      </c>
      <c r="O111" s="302" t="str">
        <f t="shared" si="24"/>
        <v/>
      </c>
      <c r="P111" s="303">
        <v>0</v>
      </c>
      <c r="Q111" s="303">
        <v>0</v>
      </c>
      <c r="R111" s="303">
        <v>0</v>
      </c>
      <c r="S111" s="304">
        <v>21</v>
      </c>
      <c r="T111" s="305">
        <f t="shared" si="25"/>
        <v>0</v>
      </c>
      <c r="U111" s="306"/>
    </row>
    <row r="112" spans="1:21" outlineLevel="1">
      <c r="A112" s="226"/>
      <c r="B112" s="274"/>
      <c r="C112" s="275" t="s">
        <v>349</v>
      </c>
      <c r="D112" s="276" t="s">
        <v>233</v>
      </c>
      <c r="E112" s="277"/>
      <c r="F112" s="277" t="s">
        <v>234</v>
      </c>
      <c r="G112" s="278" t="s">
        <v>350</v>
      </c>
      <c r="H112" s="277"/>
      <c r="I112" s="276"/>
      <c r="J112" s="416"/>
      <c r="K112" s="279">
        <f>SUBTOTAL(9,K113:K208)</f>
        <v>0</v>
      </c>
      <c r="L112" s="280">
        <f>SUBTOTAL(9,L113:L208)</f>
        <v>0</v>
      </c>
      <c r="M112" s="280">
        <f>SUBTOTAL(9,M113:M208)</f>
        <v>0</v>
      </c>
      <c r="N112" s="280">
        <f>SUBTOTAL(9,N113:N208)</f>
        <v>0</v>
      </c>
      <c r="O112" s="280">
        <f>SUBTOTAL(9,O113:O208)</f>
        <v>0</v>
      </c>
      <c r="P112" s="281">
        <f>SUMPRODUCT(P113:P208,H113:H208)</f>
        <v>3.8382700000006666</v>
      </c>
      <c r="Q112" s="281">
        <f>SUMPRODUCT(Q113:Q208,H113:H208)</f>
        <v>0</v>
      </c>
      <c r="R112" s="281">
        <f>SUMPRODUCT(R113:R208,H113:H208)</f>
        <v>299.91799999998557</v>
      </c>
      <c r="S112" s="282">
        <f>SUMPRODUCT(S113:S208,K113:K208)/100</f>
        <v>0</v>
      </c>
      <c r="T112" s="282">
        <f>K112+S112</f>
        <v>0</v>
      </c>
      <c r="U112" s="273"/>
    </row>
    <row r="113" spans="1:21" outlineLevel="2">
      <c r="A113" s="226"/>
      <c r="B113" s="283"/>
      <c r="C113" s="284"/>
      <c r="D113" s="285"/>
      <c r="E113" s="286" t="s">
        <v>236</v>
      </c>
      <c r="F113" s="287"/>
      <c r="G113" s="288"/>
      <c r="H113" s="287"/>
      <c r="I113" s="285"/>
      <c r="J113" s="418"/>
      <c r="K113" s="289"/>
      <c r="L113" s="290"/>
      <c r="M113" s="290"/>
      <c r="N113" s="290"/>
      <c r="O113" s="290"/>
      <c r="P113" s="291"/>
      <c r="Q113" s="291"/>
      <c r="R113" s="291"/>
      <c r="S113" s="292"/>
      <c r="T113" s="292"/>
      <c r="U113" s="273"/>
    </row>
    <row r="114" spans="1:21" ht="25.5" outlineLevel="2">
      <c r="A114" s="226"/>
      <c r="B114" s="273"/>
      <c r="C114" s="273"/>
      <c r="D114" s="293" t="s">
        <v>237</v>
      </c>
      <c r="E114" s="294">
        <v>1</v>
      </c>
      <c r="F114" s="295" t="s">
        <v>351</v>
      </c>
      <c r="G114" s="296" t="s">
        <v>352</v>
      </c>
      <c r="H114" s="297">
        <v>60</v>
      </c>
      <c r="I114" s="298" t="s">
        <v>353</v>
      </c>
      <c r="J114" s="419"/>
      <c r="K114" s="300">
        <f t="shared" ref="K114:K120" si="26">H114*J114</f>
        <v>0</v>
      </c>
      <c r="L114" s="301" t="str">
        <f t="shared" ref="L114:L120" si="27">IF(D114="S",K114,"")</f>
        <v/>
      </c>
      <c r="M114" s="302">
        <f t="shared" ref="M114:M120" si="28">IF(OR(D114="P",D114="U"),K114,"")</f>
        <v>0</v>
      </c>
      <c r="N114" s="302" t="str">
        <f t="shared" ref="N114:N120" si="29">IF(D114="H",K114,"")</f>
        <v/>
      </c>
      <c r="O114" s="302" t="str">
        <f t="shared" ref="O114:O120" si="30">IF(D114="V",K114,"")</f>
        <v/>
      </c>
      <c r="P114" s="303">
        <v>0</v>
      </c>
      <c r="Q114" s="303">
        <v>0</v>
      </c>
      <c r="R114" s="303">
        <v>0</v>
      </c>
      <c r="S114" s="304">
        <v>21</v>
      </c>
      <c r="T114" s="305">
        <f t="shared" ref="T114:T120" si="31">K114*(S114+100)/100</f>
        <v>0</v>
      </c>
      <c r="U114" s="306"/>
    </row>
    <row r="115" spans="1:21" outlineLevel="2">
      <c r="A115" s="226"/>
      <c r="B115" s="273"/>
      <c r="C115" s="273"/>
      <c r="D115" s="293" t="s">
        <v>241</v>
      </c>
      <c r="E115" s="294">
        <v>2</v>
      </c>
      <c r="F115" s="295" t="s">
        <v>354</v>
      </c>
      <c r="G115" s="296" t="s">
        <v>355</v>
      </c>
      <c r="H115" s="297">
        <v>0.06</v>
      </c>
      <c r="I115" s="298" t="s">
        <v>356</v>
      </c>
      <c r="J115" s="419"/>
      <c r="K115" s="300">
        <f t="shared" si="26"/>
        <v>0</v>
      </c>
      <c r="L115" s="301">
        <f t="shared" si="27"/>
        <v>0</v>
      </c>
      <c r="M115" s="302" t="str">
        <f t="shared" si="28"/>
        <v/>
      </c>
      <c r="N115" s="302" t="str">
        <f t="shared" si="29"/>
        <v/>
      </c>
      <c r="O115" s="302" t="str">
        <f t="shared" si="30"/>
        <v/>
      </c>
      <c r="P115" s="303">
        <v>1.8499999999999999E-2</v>
      </c>
      <c r="Q115" s="303">
        <v>0</v>
      </c>
      <c r="R115" s="303">
        <v>0</v>
      </c>
      <c r="S115" s="304">
        <v>21</v>
      </c>
      <c r="T115" s="305">
        <f t="shared" si="31"/>
        <v>0</v>
      </c>
      <c r="U115" s="306"/>
    </row>
    <row r="116" spans="1:21" outlineLevel="2">
      <c r="A116" s="226"/>
      <c r="B116" s="273"/>
      <c r="C116" s="273"/>
      <c r="D116" s="293" t="s">
        <v>241</v>
      </c>
      <c r="E116" s="294">
        <v>3</v>
      </c>
      <c r="F116" s="295" t="s">
        <v>357</v>
      </c>
      <c r="G116" s="296" t="s">
        <v>358</v>
      </c>
      <c r="H116" s="297">
        <v>63</v>
      </c>
      <c r="I116" s="298" t="s">
        <v>265</v>
      </c>
      <c r="J116" s="419"/>
      <c r="K116" s="300">
        <f t="shared" si="26"/>
        <v>0</v>
      </c>
      <c r="L116" s="301">
        <f t="shared" si="27"/>
        <v>0</v>
      </c>
      <c r="M116" s="302" t="str">
        <f t="shared" si="28"/>
        <v/>
      </c>
      <c r="N116" s="302" t="str">
        <f t="shared" si="29"/>
        <v/>
      </c>
      <c r="O116" s="302" t="str">
        <f t="shared" si="30"/>
        <v/>
      </c>
      <c r="P116" s="303">
        <v>3.1999999999987594E-4</v>
      </c>
      <c r="Q116" s="303">
        <v>0</v>
      </c>
      <c r="R116" s="303">
        <v>0</v>
      </c>
      <c r="S116" s="304">
        <v>21</v>
      </c>
      <c r="T116" s="305">
        <f t="shared" si="31"/>
        <v>0</v>
      </c>
      <c r="U116" s="306"/>
    </row>
    <row r="117" spans="1:21" ht="25.5" outlineLevel="2">
      <c r="A117" s="226"/>
      <c r="B117" s="273"/>
      <c r="C117" s="273"/>
      <c r="D117" s="293" t="s">
        <v>237</v>
      </c>
      <c r="E117" s="294">
        <v>4</v>
      </c>
      <c r="F117" s="295" t="s">
        <v>359</v>
      </c>
      <c r="G117" s="296" t="s">
        <v>360</v>
      </c>
      <c r="H117" s="297">
        <v>60</v>
      </c>
      <c r="I117" s="298" t="s">
        <v>353</v>
      </c>
      <c r="J117" s="419"/>
      <c r="K117" s="300">
        <f t="shared" si="26"/>
        <v>0</v>
      </c>
      <c r="L117" s="301" t="str">
        <f t="shared" si="27"/>
        <v/>
      </c>
      <c r="M117" s="302">
        <f t="shared" si="28"/>
        <v>0</v>
      </c>
      <c r="N117" s="302" t="str">
        <f t="shared" si="29"/>
        <v/>
      </c>
      <c r="O117" s="302" t="str">
        <f t="shared" si="30"/>
        <v/>
      </c>
      <c r="P117" s="303">
        <v>0</v>
      </c>
      <c r="Q117" s="303">
        <v>0</v>
      </c>
      <c r="R117" s="303">
        <v>0.1209999999999809</v>
      </c>
      <c r="S117" s="304">
        <v>21</v>
      </c>
      <c r="T117" s="305">
        <f t="shared" si="31"/>
        <v>0</v>
      </c>
      <c r="U117" s="306"/>
    </row>
    <row r="118" spans="1:21" outlineLevel="2">
      <c r="A118" s="226"/>
      <c r="B118" s="273"/>
      <c r="C118" s="273"/>
      <c r="D118" s="293" t="s">
        <v>241</v>
      </c>
      <c r="E118" s="294">
        <v>5</v>
      </c>
      <c r="F118" s="295" t="s">
        <v>361</v>
      </c>
      <c r="G118" s="296" t="s">
        <v>362</v>
      </c>
      <c r="H118" s="297">
        <v>63</v>
      </c>
      <c r="I118" s="298" t="s">
        <v>265</v>
      </c>
      <c r="J118" s="419"/>
      <c r="K118" s="300">
        <f t="shared" si="26"/>
        <v>0</v>
      </c>
      <c r="L118" s="301">
        <f t="shared" si="27"/>
        <v>0</v>
      </c>
      <c r="M118" s="302" t="str">
        <f t="shared" si="28"/>
        <v/>
      </c>
      <c r="N118" s="302" t="str">
        <f t="shared" si="29"/>
        <v/>
      </c>
      <c r="O118" s="302" t="str">
        <f t="shared" si="30"/>
        <v/>
      </c>
      <c r="P118" s="303">
        <v>4.4000000000021799E-4</v>
      </c>
      <c r="Q118" s="303">
        <v>0</v>
      </c>
      <c r="R118" s="303">
        <v>0</v>
      </c>
      <c r="S118" s="304">
        <v>21</v>
      </c>
      <c r="T118" s="305">
        <f t="shared" si="31"/>
        <v>0</v>
      </c>
      <c r="U118" s="306"/>
    </row>
    <row r="119" spans="1:21" outlineLevel="2">
      <c r="A119" s="226"/>
      <c r="B119" s="273"/>
      <c r="C119" s="273"/>
      <c r="D119" s="293" t="s">
        <v>241</v>
      </c>
      <c r="E119" s="294">
        <v>6</v>
      </c>
      <c r="F119" s="295" t="s">
        <v>354</v>
      </c>
      <c r="G119" s="296" t="s">
        <v>363</v>
      </c>
      <c r="H119" s="297">
        <v>0.76</v>
      </c>
      <c r="I119" s="298" t="s">
        <v>356</v>
      </c>
      <c r="J119" s="419"/>
      <c r="K119" s="300">
        <f t="shared" si="26"/>
        <v>0</v>
      </c>
      <c r="L119" s="301">
        <f t="shared" si="27"/>
        <v>0</v>
      </c>
      <c r="M119" s="302" t="str">
        <f t="shared" si="28"/>
        <v/>
      </c>
      <c r="N119" s="302" t="str">
        <f t="shared" si="29"/>
        <v/>
      </c>
      <c r="O119" s="302" t="str">
        <f t="shared" si="30"/>
        <v/>
      </c>
      <c r="P119" s="303">
        <v>1.8499999999988859E-2</v>
      </c>
      <c r="Q119" s="303">
        <v>0</v>
      </c>
      <c r="R119" s="303">
        <v>0</v>
      </c>
      <c r="S119" s="304">
        <v>21</v>
      </c>
      <c r="T119" s="305">
        <f t="shared" si="31"/>
        <v>0</v>
      </c>
      <c r="U119" s="306"/>
    </row>
    <row r="120" spans="1:21" ht="25.5" outlineLevel="2">
      <c r="A120" s="226"/>
      <c r="B120" s="273"/>
      <c r="C120" s="273"/>
      <c r="D120" s="293" t="s">
        <v>237</v>
      </c>
      <c r="E120" s="294">
        <v>7</v>
      </c>
      <c r="F120" s="295" t="s">
        <v>364</v>
      </c>
      <c r="G120" s="296" t="s">
        <v>365</v>
      </c>
      <c r="H120" s="297">
        <v>10</v>
      </c>
      <c r="I120" s="298" t="s">
        <v>353</v>
      </c>
      <c r="J120" s="419"/>
      <c r="K120" s="300">
        <f t="shared" si="26"/>
        <v>0</v>
      </c>
      <c r="L120" s="301" t="str">
        <f t="shared" si="27"/>
        <v/>
      </c>
      <c r="M120" s="302">
        <f t="shared" si="28"/>
        <v>0</v>
      </c>
      <c r="N120" s="302" t="str">
        <f t="shared" si="29"/>
        <v/>
      </c>
      <c r="O120" s="302" t="str">
        <f t="shared" si="30"/>
        <v/>
      </c>
      <c r="P120" s="303">
        <v>0</v>
      </c>
      <c r="Q120" s="303">
        <v>0</v>
      </c>
      <c r="R120" s="303">
        <v>0.12300000000004729</v>
      </c>
      <c r="S120" s="304">
        <v>21</v>
      </c>
      <c r="T120" s="305">
        <f t="shared" si="31"/>
        <v>0</v>
      </c>
      <c r="U120" s="306"/>
    </row>
    <row r="121" spans="1:21" s="313" customFormat="1" ht="11.25" outlineLevel="2">
      <c r="A121" s="307"/>
      <c r="B121" s="307"/>
      <c r="C121" s="307"/>
      <c r="D121" s="307"/>
      <c r="E121" s="307"/>
      <c r="F121" s="307"/>
      <c r="G121" s="308" t="s">
        <v>366</v>
      </c>
      <c r="H121" s="307"/>
      <c r="I121" s="309"/>
      <c r="J121" s="417"/>
      <c r="K121" s="307"/>
      <c r="L121" s="310"/>
      <c r="M121" s="310"/>
      <c r="N121" s="310"/>
      <c r="O121" s="310"/>
      <c r="P121" s="311"/>
      <c r="Q121" s="307"/>
      <c r="R121" s="307"/>
      <c r="S121" s="312"/>
      <c r="T121" s="312"/>
      <c r="U121" s="307"/>
    </row>
    <row r="122" spans="1:21" outlineLevel="2">
      <c r="A122" s="226"/>
      <c r="B122" s="273"/>
      <c r="C122" s="273"/>
      <c r="D122" s="293" t="s">
        <v>241</v>
      </c>
      <c r="E122" s="294">
        <v>8</v>
      </c>
      <c r="F122" s="295" t="s">
        <v>367</v>
      </c>
      <c r="G122" s="296" t="s">
        <v>368</v>
      </c>
      <c r="H122" s="297">
        <v>10.5</v>
      </c>
      <c r="I122" s="298" t="s">
        <v>265</v>
      </c>
      <c r="J122" s="419"/>
      <c r="K122" s="300">
        <f t="shared" ref="K122:K156" si="32">H122*J122</f>
        <v>0</v>
      </c>
      <c r="L122" s="301">
        <f t="shared" ref="L122:L156" si="33">IF(D122="S",K122,"")</f>
        <v>0</v>
      </c>
      <c r="M122" s="302" t="str">
        <f t="shared" ref="M122:M156" si="34">IF(OR(D122="P",D122="U"),K122,"")</f>
        <v/>
      </c>
      <c r="N122" s="302" t="str">
        <f t="shared" ref="N122:N156" si="35">IF(D122="H",K122,"")</f>
        <v/>
      </c>
      <c r="O122" s="302" t="str">
        <f t="shared" ref="O122:O156" si="36">IF(D122="V",K122,"")</f>
        <v/>
      </c>
      <c r="P122" s="303">
        <v>5.8999999999986841E-4</v>
      </c>
      <c r="Q122" s="303">
        <v>0</v>
      </c>
      <c r="R122" s="303">
        <v>0</v>
      </c>
      <c r="S122" s="304">
        <v>21</v>
      </c>
      <c r="T122" s="305">
        <f t="shared" ref="T122:T156" si="37">K122*(S122+100)/100</f>
        <v>0</v>
      </c>
      <c r="U122" s="306"/>
    </row>
    <row r="123" spans="1:21" outlineLevel="2">
      <c r="A123" s="226"/>
      <c r="B123" s="273"/>
      <c r="C123" s="273"/>
      <c r="D123" s="293" t="s">
        <v>237</v>
      </c>
      <c r="E123" s="294">
        <v>9</v>
      </c>
      <c r="F123" s="295" t="s">
        <v>369</v>
      </c>
      <c r="G123" s="296" t="s">
        <v>370</v>
      </c>
      <c r="H123" s="297">
        <v>42</v>
      </c>
      <c r="I123" s="298" t="s">
        <v>240</v>
      </c>
      <c r="J123" s="419"/>
      <c r="K123" s="300">
        <f t="shared" si="32"/>
        <v>0</v>
      </c>
      <c r="L123" s="301" t="str">
        <f t="shared" si="33"/>
        <v/>
      </c>
      <c r="M123" s="302">
        <f t="shared" si="34"/>
        <v>0</v>
      </c>
      <c r="N123" s="302" t="str">
        <f t="shared" si="35"/>
        <v/>
      </c>
      <c r="O123" s="302" t="str">
        <f t="shared" si="36"/>
        <v/>
      </c>
      <c r="P123" s="303">
        <v>0</v>
      </c>
      <c r="Q123" s="303">
        <v>0</v>
      </c>
      <c r="R123" s="303">
        <v>9.1000000000008185E-2</v>
      </c>
      <c r="S123" s="304">
        <v>21</v>
      </c>
      <c r="T123" s="305">
        <f t="shared" si="37"/>
        <v>0</v>
      </c>
      <c r="U123" s="306"/>
    </row>
    <row r="124" spans="1:21" outlineLevel="2">
      <c r="A124" s="226"/>
      <c r="B124" s="273"/>
      <c r="C124" s="273"/>
      <c r="D124" s="293" t="s">
        <v>241</v>
      </c>
      <c r="E124" s="294">
        <v>10</v>
      </c>
      <c r="F124" s="295" t="s">
        <v>371</v>
      </c>
      <c r="G124" s="296" t="s">
        <v>372</v>
      </c>
      <c r="H124" s="297">
        <v>21</v>
      </c>
      <c r="I124" s="298" t="s">
        <v>240</v>
      </c>
      <c r="J124" s="419"/>
      <c r="K124" s="300">
        <f t="shared" si="32"/>
        <v>0</v>
      </c>
      <c r="L124" s="301">
        <f t="shared" si="33"/>
        <v>0</v>
      </c>
      <c r="M124" s="302" t="str">
        <f t="shared" si="34"/>
        <v/>
      </c>
      <c r="N124" s="302" t="str">
        <f t="shared" si="35"/>
        <v/>
      </c>
      <c r="O124" s="302" t="str">
        <f t="shared" si="36"/>
        <v/>
      </c>
      <c r="P124" s="303">
        <v>1E-4</v>
      </c>
      <c r="Q124" s="303">
        <v>0</v>
      </c>
      <c r="R124" s="303">
        <v>0</v>
      </c>
      <c r="S124" s="304">
        <v>21</v>
      </c>
      <c r="T124" s="305">
        <f t="shared" si="37"/>
        <v>0</v>
      </c>
      <c r="U124" s="306"/>
    </row>
    <row r="125" spans="1:21" outlineLevel="2">
      <c r="A125" s="226"/>
      <c r="B125" s="273"/>
      <c r="C125" s="273"/>
      <c r="D125" s="293" t="s">
        <v>241</v>
      </c>
      <c r="E125" s="294">
        <v>11</v>
      </c>
      <c r="F125" s="295" t="s">
        <v>373</v>
      </c>
      <c r="G125" s="296" t="s">
        <v>374</v>
      </c>
      <c r="H125" s="297">
        <v>21</v>
      </c>
      <c r="I125" s="298" t="s">
        <v>244</v>
      </c>
      <c r="J125" s="419"/>
      <c r="K125" s="300">
        <f t="shared" si="32"/>
        <v>0</v>
      </c>
      <c r="L125" s="301">
        <f t="shared" si="33"/>
        <v>0</v>
      </c>
      <c r="M125" s="302" t="str">
        <f t="shared" si="34"/>
        <v/>
      </c>
      <c r="N125" s="302" t="str">
        <f t="shared" si="35"/>
        <v/>
      </c>
      <c r="O125" s="302" t="str">
        <f t="shared" si="36"/>
        <v/>
      </c>
      <c r="P125" s="303">
        <v>2.0000000000000001E-4</v>
      </c>
      <c r="Q125" s="303">
        <v>0</v>
      </c>
      <c r="R125" s="303">
        <v>0</v>
      </c>
      <c r="S125" s="304">
        <v>21</v>
      </c>
      <c r="T125" s="305">
        <f t="shared" si="37"/>
        <v>0</v>
      </c>
      <c r="U125" s="306"/>
    </row>
    <row r="126" spans="1:21" outlineLevel="2">
      <c r="A126" s="226"/>
      <c r="B126" s="273"/>
      <c r="C126" s="273"/>
      <c r="D126" s="293" t="s">
        <v>237</v>
      </c>
      <c r="E126" s="294">
        <v>12</v>
      </c>
      <c r="F126" s="295" t="s">
        <v>375</v>
      </c>
      <c r="G126" s="296" t="s">
        <v>376</v>
      </c>
      <c r="H126" s="297">
        <v>16</v>
      </c>
      <c r="I126" s="298" t="s">
        <v>240</v>
      </c>
      <c r="J126" s="419"/>
      <c r="K126" s="300">
        <f t="shared" si="32"/>
        <v>0</v>
      </c>
      <c r="L126" s="301" t="str">
        <f t="shared" si="33"/>
        <v/>
      </c>
      <c r="M126" s="302">
        <f t="shared" si="34"/>
        <v>0</v>
      </c>
      <c r="N126" s="302" t="str">
        <f t="shared" si="35"/>
        <v/>
      </c>
      <c r="O126" s="302" t="str">
        <f t="shared" si="36"/>
        <v/>
      </c>
      <c r="P126" s="303">
        <v>0</v>
      </c>
      <c r="Q126" s="303">
        <v>0</v>
      </c>
      <c r="R126" s="303">
        <v>0</v>
      </c>
      <c r="S126" s="304">
        <v>21</v>
      </c>
      <c r="T126" s="305">
        <f t="shared" si="37"/>
        <v>0</v>
      </c>
      <c r="U126" s="306"/>
    </row>
    <row r="127" spans="1:21" outlineLevel="2">
      <c r="A127" s="226"/>
      <c r="B127" s="273"/>
      <c r="C127" s="273"/>
      <c r="D127" s="293" t="s">
        <v>241</v>
      </c>
      <c r="E127" s="294">
        <v>13</v>
      </c>
      <c r="F127" s="295" t="s">
        <v>371</v>
      </c>
      <c r="G127" s="296" t="s">
        <v>377</v>
      </c>
      <c r="H127" s="297">
        <v>16</v>
      </c>
      <c r="I127" s="298" t="s">
        <v>244</v>
      </c>
      <c r="J127" s="419"/>
      <c r="K127" s="300">
        <f t="shared" si="32"/>
        <v>0</v>
      </c>
      <c r="L127" s="301">
        <f t="shared" si="33"/>
        <v>0</v>
      </c>
      <c r="M127" s="302" t="str">
        <f t="shared" si="34"/>
        <v/>
      </c>
      <c r="N127" s="302" t="str">
        <f t="shared" si="35"/>
        <v/>
      </c>
      <c r="O127" s="302" t="str">
        <f t="shared" si="36"/>
        <v/>
      </c>
      <c r="P127" s="303">
        <v>9.0000000000034497E-5</v>
      </c>
      <c r="Q127" s="303">
        <v>0</v>
      </c>
      <c r="R127" s="303">
        <v>0</v>
      </c>
      <c r="S127" s="304">
        <v>21</v>
      </c>
      <c r="T127" s="305">
        <f t="shared" si="37"/>
        <v>0</v>
      </c>
      <c r="U127" s="306"/>
    </row>
    <row r="128" spans="1:21" ht="25.5" outlineLevel="2">
      <c r="A128" s="226"/>
      <c r="B128" s="273"/>
      <c r="C128" s="273"/>
      <c r="D128" s="293" t="s">
        <v>237</v>
      </c>
      <c r="E128" s="294">
        <v>14</v>
      </c>
      <c r="F128" s="295" t="s">
        <v>378</v>
      </c>
      <c r="G128" s="296" t="s">
        <v>379</v>
      </c>
      <c r="H128" s="297">
        <v>10</v>
      </c>
      <c r="I128" s="298" t="s">
        <v>240</v>
      </c>
      <c r="J128" s="419"/>
      <c r="K128" s="300">
        <f t="shared" si="32"/>
        <v>0</v>
      </c>
      <c r="L128" s="301" t="str">
        <f t="shared" si="33"/>
        <v/>
      </c>
      <c r="M128" s="302">
        <f t="shared" si="34"/>
        <v>0</v>
      </c>
      <c r="N128" s="302" t="str">
        <f t="shared" si="35"/>
        <v/>
      </c>
      <c r="O128" s="302" t="str">
        <f t="shared" si="36"/>
        <v/>
      </c>
      <c r="P128" s="303">
        <v>0</v>
      </c>
      <c r="Q128" s="303">
        <v>0</v>
      </c>
      <c r="R128" s="303">
        <v>0.6750000000001819</v>
      </c>
      <c r="S128" s="304">
        <v>21</v>
      </c>
      <c r="T128" s="305">
        <f t="shared" si="37"/>
        <v>0</v>
      </c>
      <c r="U128" s="306"/>
    </row>
    <row r="129" spans="1:21" outlineLevel="2">
      <c r="A129" s="226"/>
      <c r="B129" s="273"/>
      <c r="C129" s="273"/>
      <c r="D129" s="293" t="s">
        <v>241</v>
      </c>
      <c r="E129" s="294">
        <v>15</v>
      </c>
      <c r="F129" s="295" t="s">
        <v>380</v>
      </c>
      <c r="G129" s="296" t="s">
        <v>381</v>
      </c>
      <c r="H129" s="297">
        <v>10</v>
      </c>
      <c r="I129" s="298" t="s">
        <v>244</v>
      </c>
      <c r="J129" s="419"/>
      <c r="K129" s="300">
        <f t="shared" si="32"/>
        <v>0</v>
      </c>
      <c r="L129" s="301">
        <f t="shared" si="33"/>
        <v>0</v>
      </c>
      <c r="M129" s="302" t="str">
        <f t="shared" si="34"/>
        <v/>
      </c>
      <c r="N129" s="302" t="str">
        <f t="shared" si="35"/>
        <v/>
      </c>
      <c r="O129" s="302" t="str">
        <f t="shared" si="36"/>
        <v/>
      </c>
      <c r="P129" s="303">
        <v>2.0000000000000001E-4</v>
      </c>
      <c r="Q129" s="303">
        <v>0</v>
      </c>
      <c r="R129" s="303">
        <v>0</v>
      </c>
      <c r="S129" s="304">
        <v>21</v>
      </c>
      <c r="T129" s="305">
        <f t="shared" si="37"/>
        <v>0</v>
      </c>
      <c r="U129" s="306"/>
    </row>
    <row r="130" spans="1:21" outlineLevel="2">
      <c r="A130" s="226"/>
      <c r="B130" s="273"/>
      <c r="C130" s="273"/>
      <c r="D130" s="293" t="s">
        <v>237</v>
      </c>
      <c r="E130" s="294">
        <v>16</v>
      </c>
      <c r="F130" s="295" t="s">
        <v>382</v>
      </c>
      <c r="G130" s="296" t="s">
        <v>383</v>
      </c>
      <c r="H130" s="297">
        <v>250</v>
      </c>
      <c r="I130" s="298" t="s">
        <v>240</v>
      </c>
      <c r="J130" s="419"/>
      <c r="K130" s="300">
        <f t="shared" si="32"/>
        <v>0</v>
      </c>
      <c r="L130" s="301" t="str">
        <f t="shared" si="33"/>
        <v/>
      </c>
      <c r="M130" s="302">
        <f t="shared" si="34"/>
        <v>0</v>
      </c>
      <c r="N130" s="302" t="str">
        <f t="shared" si="35"/>
        <v/>
      </c>
      <c r="O130" s="302" t="str">
        <f t="shared" si="36"/>
        <v/>
      </c>
      <c r="P130" s="303">
        <v>0</v>
      </c>
      <c r="Q130" s="303">
        <v>0</v>
      </c>
      <c r="R130" s="303">
        <v>0</v>
      </c>
      <c r="S130" s="304">
        <v>21</v>
      </c>
      <c r="T130" s="305">
        <f t="shared" si="37"/>
        <v>0</v>
      </c>
      <c r="U130" s="306"/>
    </row>
    <row r="131" spans="1:21" outlineLevel="2">
      <c r="A131" s="226"/>
      <c r="B131" s="273"/>
      <c r="C131" s="273"/>
      <c r="D131" s="293" t="s">
        <v>241</v>
      </c>
      <c r="E131" s="294">
        <v>17</v>
      </c>
      <c r="F131" s="295" t="s">
        <v>384</v>
      </c>
      <c r="G131" s="296" t="s">
        <v>385</v>
      </c>
      <c r="H131" s="297">
        <v>2.5</v>
      </c>
      <c r="I131" s="298" t="s">
        <v>244</v>
      </c>
      <c r="J131" s="419"/>
      <c r="K131" s="300">
        <f t="shared" si="32"/>
        <v>0</v>
      </c>
      <c r="L131" s="301">
        <f t="shared" si="33"/>
        <v>0</v>
      </c>
      <c r="M131" s="302" t="str">
        <f t="shared" si="34"/>
        <v/>
      </c>
      <c r="N131" s="302" t="str">
        <f t="shared" si="35"/>
        <v/>
      </c>
      <c r="O131" s="302" t="str">
        <f t="shared" si="36"/>
        <v/>
      </c>
      <c r="P131" s="303">
        <v>1.5E-3</v>
      </c>
      <c r="Q131" s="303">
        <v>0</v>
      </c>
      <c r="R131" s="303">
        <v>0</v>
      </c>
      <c r="S131" s="304">
        <v>21</v>
      </c>
      <c r="T131" s="305">
        <f t="shared" si="37"/>
        <v>0</v>
      </c>
      <c r="U131" s="306"/>
    </row>
    <row r="132" spans="1:21" outlineLevel="2">
      <c r="A132" s="226"/>
      <c r="B132" s="273"/>
      <c r="C132" s="273"/>
      <c r="D132" s="293" t="s">
        <v>237</v>
      </c>
      <c r="E132" s="294">
        <v>18</v>
      </c>
      <c r="F132" s="295" t="s">
        <v>386</v>
      </c>
      <c r="G132" s="296" t="s">
        <v>387</v>
      </c>
      <c r="H132" s="297">
        <v>120</v>
      </c>
      <c r="I132" s="298" t="s">
        <v>240</v>
      </c>
      <c r="J132" s="419"/>
      <c r="K132" s="300">
        <f t="shared" si="32"/>
        <v>0</v>
      </c>
      <c r="L132" s="301" t="str">
        <f t="shared" si="33"/>
        <v/>
      </c>
      <c r="M132" s="302">
        <f t="shared" si="34"/>
        <v>0</v>
      </c>
      <c r="N132" s="302" t="str">
        <f t="shared" si="35"/>
        <v/>
      </c>
      <c r="O132" s="302" t="str">
        <f t="shared" si="36"/>
        <v/>
      </c>
      <c r="P132" s="303">
        <v>0</v>
      </c>
      <c r="Q132" s="303">
        <v>0</v>
      </c>
      <c r="R132" s="303">
        <v>0</v>
      </c>
      <c r="S132" s="304">
        <v>21</v>
      </c>
      <c r="T132" s="305">
        <f t="shared" si="37"/>
        <v>0</v>
      </c>
      <c r="U132" s="306"/>
    </row>
    <row r="133" spans="1:21" outlineLevel="2">
      <c r="A133" s="226"/>
      <c r="B133" s="273"/>
      <c r="C133" s="273"/>
      <c r="D133" s="293" t="s">
        <v>241</v>
      </c>
      <c r="E133" s="294">
        <v>19</v>
      </c>
      <c r="F133" s="295" t="s">
        <v>388</v>
      </c>
      <c r="G133" s="296" t="s">
        <v>389</v>
      </c>
      <c r="H133" s="297">
        <v>120</v>
      </c>
      <c r="I133" s="298" t="s">
        <v>244</v>
      </c>
      <c r="J133" s="419"/>
      <c r="K133" s="300">
        <f t="shared" si="32"/>
        <v>0</v>
      </c>
      <c r="L133" s="301">
        <f t="shared" si="33"/>
        <v>0</v>
      </c>
      <c r="M133" s="302" t="str">
        <f t="shared" si="34"/>
        <v/>
      </c>
      <c r="N133" s="302" t="str">
        <f t="shared" si="35"/>
        <v/>
      </c>
      <c r="O133" s="302" t="str">
        <f t="shared" si="36"/>
        <v/>
      </c>
      <c r="P133" s="303">
        <v>1.5000000000000568E-3</v>
      </c>
      <c r="Q133" s="303">
        <v>0</v>
      </c>
      <c r="R133" s="303">
        <v>0</v>
      </c>
      <c r="S133" s="304">
        <v>21</v>
      </c>
      <c r="T133" s="305">
        <f t="shared" si="37"/>
        <v>0</v>
      </c>
      <c r="U133" s="306"/>
    </row>
    <row r="134" spans="1:21" outlineLevel="2">
      <c r="A134" s="226"/>
      <c r="B134" s="273"/>
      <c r="C134" s="273"/>
      <c r="D134" s="293" t="s">
        <v>237</v>
      </c>
      <c r="E134" s="294">
        <v>20</v>
      </c>
      <c r="F134" s="295" t="s">
        <v>390</v>
      </c>
      <c r="G134" s="296" t="s">
        <v>391</v>
      </c>
      <c r="H134" s="297">
        <v>3.6</v>
      </c>
      <c r="I134" s="298" t="s">
        <v>392</v>
      </c>
      <c r="J134" s="419"/>
      <c r="K134" s="300">
        <f t="shared" si="32"/>
        <v>0</v>
      </c>
      <c r="L134" s="301" t="str">
        <f t="shared" si="33"/>
        <v/>
      </c>
      <c r="M134" s="302">
        <f t="shared" si="34"/>
        <v>0</v>
      </c>
      <c r="N134" s="302" t="str">
        <f t="shared" si="35"/>
        <v/>
      </c>
      <c r="O134" s="302" t="str">
        <f t="shared" si="36"/>
        <v/>
      </c>
      <c r="P134" s="303">
        <v>0</v>
      </c>
      <c r="Q134" s="303">
        <v>0</v>
      </c>
      <c r="R134" s="303">
        <v>0</v>
      </c>
      <c r="S134" s="304">
        <v>21</v>
      </c>
      <c r="T134" s="305">
        <f t="shared" si="37"/>
        <v>0</v>
      </c>
      <c r="U134" s="306"/>
    </row>
    <row r="135" spans="1:21" outlineLevel="2">
      <c r="A135" s="226"/>
      <c r="B135" s="273"/>
      <c r="C135" s="273"/>
      <c r="D135" s="293" t="s">
        <v>241</v>
      </c>
      <c r="E135" s="294">
        <v>21</v>
      </c>
      <c r="F135" s="295" t="s">
        <v>393</v>
      </c>
      <c r="G135" s="296" t="s">
        <v>394</v>
      </c>
      <c r="H135" s="297">
        <v>3.6</v>
      </c>
      <c r="I135" s="298" t="s">
        <v>392</v>
      </c>
      <c r="J135" s="419"/>
      <c r="K135" s="300">
        <f t="shared" si="32"/>
        <v>0</v>
      </c>
      <c r="L135" s="301">
        <f t="shared" si="33"/>
        <v>0</v>
      </c>
      <c r="M135" s="302" t="str">
        <f t="shared" si="34"/>
        <v/>
      </c>
      <c r="N135" s="302" t="str">
        <f t="shared" si="35"/>
        <v/>
      </c>
      <c r="O135" s="302" t="str">
        <f t="shared" si="36"/>
        <v/>
      </c>
      <c r="P135" s="303">
        <v>0.2000000000000455</v>
      </c>
      <c r="Q135" s="303">
        <v>0</v>
      </c>
      <c r="R135" s="303">
        <v>0</v>
      </c>
      <c r="S135" s="304">
        <v>21</v>
      </c>
      <c r="T135" s="305">
        <f t="shared" si="37"/>
        <v>0</v>
      </c>
      <c r="U135" s="306"/>
    </row>
    <row r="136" spans="1:21" outlineLevel="2">
      <c r="A136" s="226"/>
      <c r="B136" s="273"/>
      <c r="C136" s="273"/>
      <c r="D136" s="293" t="s">
        <v>241</v>
      </c>
      <c r="E136" s="294">
        <v>22</v>
      </c>
      <c r="F136" s="295" t="s">
        <v>395</v>
      </c>
      <c r="G136" s="296" t="s">
        <v>396</v>
      </c>
      <c r="H136" s="297">
        <v>12</v>
      </c>
      <c r="I136" s="298" t="s">
        <v>397</v>
      </c>
      <c r="J136" s="419"/>
      <c r="K136" s="300">
        <f t="shared" si="32"/>
        <v>0</v>
      </c>
      <c r="L136" s="301">
        <f t="shared" si="33"/>
        <v>0</v>
      </c>
      <c r="M136" s="302" t="str">
        <f t="shared" si="34"/>
        <v/>
      </c>
      <c r="N136" s="302" t="str">
        <f t="shared" si="35"/>
        <v/>
      </c>
      <c r="O136" s="302" t="str">
        <f t="shared" si="36"/>
        <v/>
      </c>
      <c r="P136" s="303">
        <v>0.20000000000004547</v>
      </c>
      <c r="Q136" s="303">
        <v>0</v>
      </c>
      <c r="R136" s="303">
        <v>0</v>
      </c>
      <c r="S136" s="304">
        <v>21</v>
      </c>
      <c r="T136" s="305">
        <f t="shared" si="37"/>
        <v>0</v>
      </c>
      <c r="U136" s="306"/>
    </row>
    <row r="137" spans="1:21" outlineLevel="2">
      <c r="A137" s="226"/>
      <c r="B137" s="273"/>
      <c r="C137" s="273"/>
      <c r="D137" s="293" t="s">
        <v>237</v>
      </c>
      <c r="E137" s="294">
        <v>23</v>
      </c>
      <c r="F137" s="295" t="s">
        <v>398</v>
      </c>
      <c r="G137" s="296" t="s">
        <v>399</v>
      </c>
      <c r="H137" s="297">
        <v>80</v>
      </c>
      <c r="I137" s="298" t="s">
        <v>353</v>
      </c>
      <c r="J137" s="419"/>
      <c r="K137" s="300">
        <f t="shared" si="32"/>
        <v>0</v>
      </c>
      <c r="L137" s="301" t="str">
        <f t="shared" si="33"/>
        <v/>
      </c>
      <c r="M137" s="302">
        <f t="shared" si="34"/>
        <v>0</v>
      </c>
      <c r="N137" s="302" t="str">
        <f t="shared" si="35"/>
        <v/>
      </c>
      <c r="O137" s="302" t="str">
        <f t="shared" si="36"/>
        <v/>
      </c>
      <c r="P137" s="303">
        <v>0</v>
      </c>
      <c r="Q137" s="303">
        <v>0</v>
      </c>
      <c r="R137" s="303">
        <v>0</v>
      </c>
      <c r="S137" s="304">
        <v>21</v>
      </c>
      <c r="T137" s="305">
        <f t="shared" si="37"/>
        <v>0</v>
      </c>
      <c r="U137" s="306"/>
    </row>
    <row r="138" spans="1:21" outlineLevel="2">
      <c r="A138" s="226"/>
      <c r="B138" s="273"/>
      <c r="C138" s="273"/>
      <c r="D138" s="293" t="s">
        <v>241</v>
      </c>
      <c r="E138" s="294">
        <v>24</v>
      </c>
      <c r="F138" s="295" t="s">
        <v>400</v>
      </c>
      <c r="G138" s="296" t="s">
        <v>401</v>
      </c>
      <c r="H138" s="297">
        <v>84</v>
      </c>
      <c r="I138" s="298" t="s">
        <v>265</v>
      </c>
      <c r="J138" s="419"/>
      <c r="K138" s="300">
        <f t="shared" si="32"/>
        <v>0</v>
      </c>
      <c r="L138" s="301">
        <f t="shared" si="33"/>
        <v>0</v>
      </c>
      <c r="M138" s="302" t="str">
        <f t="shared" si="34"/>
        <v/>
      </c>
      <c r="N138" s="302" t="str">
        <f t="shared" si="35"/>
        <v/>
      </c>
      <c r="O138" s="302" t="str">
        <f t="shared" si="36"/>
        <v/>
      </c>
      <c r="P138" s="303">
        <v>0</v>
      </c>
      <c r="Q138" s="303">
        <v>0</v>
      </c>
      <c r="R138" s="303">
        <v>0</v>
      </c>
      <c r="S138" s="304">
        <v>21</v>
      </c>
      <c r="T138" s="305">
        <f t="shared" si="37"/>
        <v>0</v>
      </c>
      <c r="U138" s="306"/>
    </row>
    <row r="139" spans="1:21" ht="25.5" outlineLevel="2">
      <c r="A139" s="226"/>
      <c r="B139" s="273"/>
      <c r="C139" s="273"/>
      <c r="D139" s="293" t="s">
        <v>237</v>
      </c>
      <c r="E139" s="294">
        <v>25</v>
      </c>
      <c r="F139" s="295" t="s">
        <v>402</v>
      </c>
      <c r="G139" s="296" t="s">
        <v>403</v>
      </c>
      <c r="H139" s="297">
        <v>310</v>
      </c>
      <c r="I139" s="298" t="s">
        <v>240</v>
      </c>
      <c r="J139" s="419"/>
      <c r="K139" s="300">
        <f t="shared" si="32"/>
        <v>0</v>
      </c>
      <c r="L139" s="301" t="str">
        <f t="shared" si="33"/>
        <v/>
      </c>
      <c r="M139" s="302">
        <f t="shared" si="34"/>
        <v>0</v>
      </c>
      <c r="N139" s="302" t="str">
        <f t="shared" si="35"/>
        <v/>
      </c>
      <c r="O139" s="302" t="str">
        <f t="shared" si="36"/>
        <v/>
      </c>
      <c r="P139" s="303">
        <v>0</v>
      </c>
      <c r="Q139" s="303">
        <v>0</v>
      </c>
      <c r="R139" s="303">
        <v>0.17200000000002547</v>
      </c>
      <c r="S139" s="304">
        <v>21</v>
      </c>
      <c r="T139" s="305">
        <f t="shared" si="37"/>
        <v>0</v>
      </c>
      <c r="U139" s="306"/>
    </row>
    <row r="140" spans="1:21" outlineLevel="2">
      <c r="A140" s="226"/>
      <c r="B140" s="273"/>
      <c r="C140" s="273"/>
      <c r="D140" s="293" t="s">
        <v>241</v>
      </c>
      <c r="E140" s="294">
        <v>26</v>
      </c>
      <c r="F140" s="295" t="s">
        <v>404</v>
      </c>
      <c r="G140" s="296" t="s">
        <v>405</v>
      </c>
      <c r="H140" s="297">
        <v>310</v>
      </c>
      <c r="I140" s="298" t="s">
        <v>265</v>
      </c>
      <c r="J140" s="419"/>
      <c r="K140" s="300">
        <f t="shared" si="32"/>
        <v>0</v>
      </c>
      <c r="L140" s="301">
        <f t="shared" si="33"/>
        <v>0</v>
      </c>
      <c r="M140" s="302" t="str">
        <f t="shared" si="34"/>
        <v/>
      </c>
      <c r="N140" s="302" t="str">
        <f t="shared" si="35"/>
        <v/>
      </c>
      <c r="O140" s="302" t="str">
        <f t="shared" si="36"/>
        <v/>
      </c>
      <c r="P140" s="303">
        <v>0</v>
      </c>
      <c r="Q140" s="303">
        <v>0</v>
      </c>
      <c r="R140" s="303">
        <v>0</v>
      </c>
      <c r="S140" s="304">
        <v>21</v>
      </c>
      <c r="T140" s="305">
        <f t="shared" si="37"/>
        <v>0</v>
      </c>
      <c r="U140" s="306"/>
    </row>
    <row r="141" spans="1:21" outlineLevel="2">
      <c r="A141" s="226"/>
      <c r="B141" s="273"/>
      <c r="C141" s="273"/>
      <c r="D141" s="293" t="s">
        <v>237</v>
      </c>
      <c r="E141" s="294">
        <v>27</v>
      </c>
      <c r="F141" s="295" t="s">
        <v>406</v>
      </c>
      <c r="G141" s="296" t="s">
        <v>407</v>
      </c>
      <c r="H141" s="297">
        <v>190</v>
      </c>
      <c r="I141" s="298" t="s">
        <v>353</v>
      </c>
      <c r="J141" s="419"/>
      <c r="K141" s="300">
        <f t="shared" si="32"/>
        <v>0</v>
      </c>
      <c r="L141" s="301" t="str">
        <f t="shared" si="33"/>
        <v/>
      </c>
      <c r="M141" s="302">
        <f t="shared" si="34"/>
        <v>0</v>
      </c>
      <c r="N141" s="302" t="str">
        <f t="shared" si="35"/>
        <v/>
      </c>
      <c r="O141" s="302" t="str">
        <f t="shared" si="36"/>
        <v/>
      </c>
      <c r="P141" s="303">
        <v>0</v>
      </c>
      <c r="Q141" s="303">
        <v>0</v>
      </c>
      <c r="R141" s="303">
        <v>0</v>
      </c>
      <c r="S141" s="304">
        <v>21</v>
      </c>
      <c r="T141" s="305">
        <f t="shared" si="37"/>
        <v>0</v>
      </c>
      <c r="U141" s="306"/>
    </row>
    <row r="142" spans="1:21" outlineLevel="2">
      <c r="A142" s="226"/>
      <c r="B142" s="273"/>
      <c r="C142" s="273"/>
      <c r="D142" s="293" t="s">
        <v>241</v>
      </c>
      <c r="E142" s="294">
        <v>28</v>
      </c>
      <c r="F142" s="295" t="s">
        <v>408</v>
      </c>
      <c r="G142" s="296" t="s">
        <v>409</v>
      </c>
      <c r="H142" s="297">
        <v>100</v>
      </c>
      <c r="I142" s="298" t="s">
        <v>353</v>
      </c>
      <c r="J142" s="419"/>
      <c r="K142" s="300">
        <f t="shared" si="32"/>
        <v>0</v>
      </c>
      <c r="L142" s="301">
        <f t="shared" si="33"/>
        <v>0</v>
      </c>
      <c r="M142" s="302" t="str">
        <f t="shared" si="34"/>
        <v/>
      </c>
      <c r="N142" s="302" t="str">
        <f t="shared" si="35"/>
        <v/>
      </c>
      <c r="O142" s="302" t="str">
        <f t="shared" si="36"/>
        <v/>
      </c>
      <c r="P142" s="303">
        <v>0</v>
      </c>
      <c r="Q142" s="303">
        <v>0</v>
      </c>
      <c r="R142" s="303">
        <v>0</v>
      </c>
      <c r="S142" s="304">
        <v>21</v>
      </c>
      <c r="T142" s="305">
        <f t="shared" si="37"/>
        <v>0</v>
      </c>
      <c r="U142" s="306"/>
    </row>
    <row r="143" spans="1:21" outlineLevel="2">
      <c r="A143" s="226"/>
      <c r="B143" s="273"/>
      <c r="C143" s="273"/>
      <c r="D143" s="293" t="s">
        <v>241</v>
      </c>
      <c r="E143" s="294">
        <v>29</v>
      </c>
      <c r="F143" s="295" t="s">
        <v>410</v>
      </c>
      <c r="G143" s="296" t="s">
        <v>411</v>
      </c>
      <c r="H143" s="297">
        <v>90</v>
      </c>
      <c r="I143" s="298" t="s">
        <v>353</v>
      </c>
      <c r="J143" s="419"/>
      <c r="K143" s="300">
        <f t="shared" si="32"/>
        <v>0</v>
      </c>
      <c r="L143" s="301">
        <f t="shared" si="33"/>
        <v>0</v>
      </c>
      <c r="M143" s="302" t="str">
        <f t="shared" si="34"/>
        <v/>
      </c>
      <c r="N143" s="302" t="str">
        <f t="shared" si="35"/>
        <v/>
      </c>
      <c r="O143" s="302" t="str">
        <f t="shared" si="36"/>
        <v/>
      </c>
      <c r="P143" s="303">
        <v>0</v>
      </c>
      <c r="Q143" s="303">
        <v>0</v>
      </c>
      <c r="R143" s="303">
        <v>0</v>
      </c>
      <c r="S143" s="304">
        <v>21</v>
      </c>
      <c r="T143" s="305">
        <f t="shared" si="37"/>
        <v>0</v>
      </c>
      <c r="U143" s="306"/>
    </row>
    <row r="144" spans="1:21" outlineLevel="2">
      <c r="A144" s="226"/>
      <c r="B144" s="273"/>
      <c r="C144" s="273"/>
      <c r="D144" s="293" t="s">
        <v>237</v>
      </c>
      <c r="E144" s="294">
        <v>30</v>
      </c>
      <c r="F144" s="295" t="s">
        <v>412</v>
      </c>
      <c r="G144" s="296" t="s">
        <v>413</v>
      </c>
      <c r="H144" s="297">
        <v>100</v>
      </c>
      <c r="I144" s="298" t="s">
        <v>353</v>
      </c>
      <c r="J144" s="419"/>
      <c r="K144" s="300">
        <f t="shared" si="32"/>
        <v>0</v>
      </c>
      <c r="L144" s="301" t="str">
        <f t="shared" si="33"/>
        <v/>
      </c>
      <c r="M144" s="302">
        <f t="shared" si="34"/>
        <v>0</v>
      </c>
      <c r="N144" s="302" t="str">
        <f t="shared" si="35"/>
        <v/>
      </c>
      <c r="O144" s="302" t="str">
        <f t="shared" si="36"/>
        <v/>
      </c>
      <c r="P144" s="303">
        <v>0</v>
      </c>
      <c r="Q144" s="303">
        <v>0</v>
      </c>
      <c r="R144" s="303">
        <v>0.60099999999965803</v>
      </c>
      <c r="S144" s="304">
        <v>21</v>
      </c>
      <c r="T144" s="305">
        <f t="shared" si="37"/>
        <v>0</v>
      </c>
      <c r="U144" s="306"/>
    </row>
    <row r="145" spans="1:21" outlineLevel="2">
      <c r="A145" s="226"/>
      <c r="B145" s="273"/>
      <c r="C145" s="273"/>
      <c r="D145" s="293" t="s">
        <v>241</v>
      </c>
      <c r="E145" s="294">
        <v>31</v>
      </c>
      <c r="F145" s="295" t="s">
        <v>414</v>
      </c>
      <c r="G145" s="296" t="s">
        <v>415</v>
      </c>
      <c r="H145" s="297">
        <v>60</v>
      </c>
      <c r="I145" s="298" t="s">
        <v>353</v>
      </c>
      <c r="J145" s="419"/>
      <c r="K145" s="300">
        <f t="shared" si="32"/>
        <v>0</v>
      </c>
      <c r="L145" s="301">
        <f t="shared" si="33"/>
        <v>0</v>
      </c>
      <c r="M145" s="302" t="str">
        <f t="shared" si="34"/>
        <v/>
      </c>
      <c r="N145" s="302" t="str">
        <f t="shared" si="35"/>
        <v/>
      </c>
      <c r="O145" s="302" t="str">
        <f t="shared" si="36"/>
        <v/>
      </c>
      <c r="P145" s="303">
        <v>0</v>
      </c>
      <c r="Q145" s="303">
        <v>0</v>
      </c>
      <c r="R145" s="303">
        <v>0</v>
      </c>
      <c r="S145" s="304">
        <v>21</v>
      </c>
      <c r="T145" s="305">
        <f t="shared" si="37"/>
        <v>0</v>
      </c>
      <c r="U145" s="306"/>
    </row>
    <row r="146" spans="1:21" outlineLevel="2">
      <c r="A146" s="226"/>
      <c r="B146" s="273"/>
      <c r="C146" s="273"/>
      <c r="D146" s="293" t="s">
        <v>241</v>
      </c>
      <c r="E146" s="294">
        <v>32</v>
      </c>
      <c r="F146" s="295" t="s">
        <v>416</v>
      </c>
      <c r="G146" s="296" t="s">
        <v>417</v>
      </c>
      <c r="H146" s="297">
        <v>60</v>
      </c>
      <c r="I146" s="298" t="s">
        <v>353</v>
      </c>
      <c r="J146" s="419"/>
      <c r="K146" s="300">
        <f t="shared" si="32"/>
        <v>0</v>
      </c>
      <c r="L146" s="301">
        <f t="shared" si="33"/>
        <v>0</v>
      </c>
      <c r="M146" s="302" t="str">
        <f t="shared" si="34"/>
        <v/>
      </c>
      <c r="N146" s="302" t="str">
        <f t="shared" si="35"/>
        <v/>
      </c>
      <c r="O146" s="302" t="str">
        <f t="shared" si="36"/>
        <v/>
      </c>
      <c r="P146" s="303">
        <v>0</v>
      </c>
      <c r="Q146" s="303">
        <v>0</v>
      </c>
      <c r="R146" s="303">
        <v>0</v>
      </c>
      <c r="S146" s="304">
        <v>21</v>
      </c>
      <c r="T146" s="305">
        <f t="shared" si="37"/>
        <v>0</v>
      </c>
      <c r="U146" s="306"/>
    </row>
    <row r="147" spans="1:21" outlineLevel="2">
      <c r="A147" s="226"/>
      <c r="B147" s="273"/>
      <c r="C147" s="273"/>
      <c r="D147" s="293" t="s">
        <v>241</v>
      </c>
      <c r="E147" s="294">
        <v>33</v>
      </c>
      <c r="F147" s="295" t="s">
        <v>418</v>
      </c>
      <c r="G147" s="296" t="s">
        <v>419</v>
      </c>
      <c r="H147" s="297">
        <v>10</v>
      </c>
      <c r="I147" s="298" t="s">
        <v>420</v>
      </c>
      <c r="J147" s="419"/>
      <c r="K147" s="300">
        <f t="shared" si="32"/>
        <v>0</v>
      </c>
      <c r="L147" s="301">
        <f t="shared" si="33"/>
        <v>0</v>
      </c>
      <c r="M147" s="302" t="str">
        <f t="shared" si="34"/>
        <v/>
      </c>
      <c r="N147" s="302" t="str">
        <f t="shared" si="35"/>
        <v/>
      </c>
      <c r="O147" s="302" t="str">
        <f t="shared" si="36"/>
        <v/>
      </c>
      <c r="P147" s="303">
        <v>0</v>
      </c>
      <c r="Q147" s="303">
        <v>0</v>
      </c>
      <c r="R147" s="303">
        <v>0</v>
      </c>
      <c r="S147" s="304">
        <v>21</v>
      </c>
      <c r="T147" s="305">
        <f t="shared" si="37"/>
        <v>0</v>
      </c>
      <c r="U147" s="306"/>
    </row>
    <row r="148" spans="1:21" outlineLevel="2">
      <c r="A148" s="226"/>
      <c r="B148" s="273"/>
      <c r="C148" s="273"/>
      <c r="D148" s="293" t="s">
        <v>237</v>
      </c>
      <c r="E148" s="294">
        <v>34</v>
      </c>
      <c r="F148" s="295" t="s">
        <v>421</v>
      </c>
      <c r="G148" s="296" t="s">
        <v>422</v>
      </c>
      <c r="H148" s="297">
        <v>380</v>
      </c>
      <c r="I148" s="298" t="s">
        <v>353</v>
      </c>
      <c r="J148" s="419"/>
      <c r="K148" s="300">
        <f t="shared" si="32"/>
        <v>0</v>
      </c>
      <c r="L148" s="301" t="str">
        <f t="shared" si="33"/>
        <v/>
      </c>
      <c r="M148" s="302">
        <f t="shared" si="34"/>
        <v>0</v>
      </c>
      <c r="N148" s="302" t="str">
        <f t="shared" si="35"/>
        <v/>
      </c>
      <c r="O148" s="302" t="str">
        <f t="shared" si="36"/>
        <v/>
      </c>
      <c r="P148" s="303">
        <v>0</v>
      </c>
      <c r="Q148" s="303">
        <v>0</v>
      </c>
      <c r="R148" s="303">
        <v>0.18200000000001637</v>
      </c>
      <c r="S148" s="304">
        <v>21</v>
      </c>
      <c r="T148" s="305">
        <f t="shared" si="37"/>
        <v>0</v>
      </c>
      <c r="U148" s="306"/>
    </row>
    <row r="149" spans="1:21" outlineLevel="2">
      <c r="A149" s="226"/>
      <c r="B149" s="273"/>
      <c r="C149" s="273"/>
      <c r="D149" s="293" t="s">
        <v>241</v>
      </c>
      <c r="E149" s="294">
        <v>35</v>
      </c>
      <c r="F149" s="295" t="s">
        <v>423</v>
      </c>
      <c r="G149" s="296" t="s">
        <v>424</v>
      </c>
      <c r="H149" s="297">
        <v>399</v>
      </c>
      <c r="I149" s="298" t="s">
        <v>244</v>
      </c>
      <c r="J149" s="419"/>
      <c r="K149" s="300">
        <f t="shared" si="32"/>
        <v>0</v>
      </c>
      <c r="L149" s="301">
        <f t="shared" si="33"/>
        <v>0</v>
      </c>
      <c r="M149" s="302" t="str">
        <f t="shared" si="34"/>
        <v/>
      </c>
      <c r="N149" s="302" t="str">
        <f t="shared" si="35"/>
        <v/>
      </c>
      <c r="O149" s="302" t="str">
        <f t="shared" si="36"/>
        <v/>
      </c>
      <c r="P149" s="303">
        <v>0</v>
      </c>
      <c r="Q149" s="303">
        <v>0</v>
      </c>
      <c r="R149" s="303">
        <v>0</v>
      </c>
      <c r="S149" s="304">
        <v>21</v>
      </c>
      <c r="T149" s="305">
        <f t="shared" si="37"/>
        <v>0</v>
      </c>
      <c r="U149" s="306"/>
    </row>
    <row r="150" spans="1:21" ht="25.5" outlineLevel="2">
      <c r="A150" s="226"/>
      <c r="B150" s="273"/>
      <c r="C150" s="273"/>
      <c r="D150" s="293" t="s">
        <v>237</v>
      </c>
      <c r="E150" s="294">
        <v>36</v>
      </c>
      <c r="F150" s="295" t="s">
        <v>425</v>
      </c>
      <c r="G150" s="296" t="s">
        <v>426</v>
      </c>
      <c r="H150" s="297">
        <v>9</v>
      </c>
      <c r="I150" s="298" t="s">
        <v>353</v>
      </c>
      <c r="J150" s="419"/>
      <c r="K150" s="300">
        <f t="shared" si="32"/>
        <v>0</v>
      </c>
      <c r="L150" s="301" t="str">
        <f t="shared" si="33"/>
        <v/>
      </c>
      <c r="M150" s="302">
        <f t="shared" si="34"/>
        <v>0</v>
      </c>
      <c r="N150" s="302" t="str">
        <f t="shared" si="35"/>
        <v/>
      </c>
      <c r="O150" s="302" t="str">
        <f t="shared" si="36"/>
        <v/>
      </c>
      <c r="P150" s="303">
        <v>0</v>
      </c>
      <c r="Q150" s="303">
        <v>0</v>
      </c>
      <c r="R150" s="303">
        <v>0.69899999999961437</v>
      </c>
      <c r="S150" s="304">
        <v>21</v>
      </c>
      <c r="T150" s="305">
        <f t="shared" si="37"/>
        <v>0</v>
      </c>
      <c r="U150" s="306"/>
    </row>
    <row r="151" spans="1:21" outlineLevel="2">
      <c r="A151" s="226"/>
      <c r="B151" s="273"/>
      <c r="C151" s="273"/>
      <c r="D151" s="293" t="s">
        <v>241</v>
      </c>
      <c r="E151" s="294">
        <v>37</v>
      </c>
      <c r="F151" s="295" t="s">
        <v>427</v>
      </c>
      <c r="G151" s="296" t="s">
        <v>428</v>
      </c>
      <c r="H151" s="297">
        <v>9</v>
      </c>
      <c r="I151" s="298" t="s">
        <v>265</v>
      </c>
      <c r="J151" s="419"/>
      <c r="K151" s="300">
        <f t="shared" si="32"/>
        <v>0</v>
      </c>
      <c r="L151" s="301">
        <f t="shared" si="33"/>
        <v>0</v>
      </c>
      <c r="M151" s="302" t="str">
        <f t="shared" si="34"/>
        <v/>
      </c>
      <c r="N151" s="302" t="str">
        <f t="shared" si="35"/>
        <v/>
      </c>
      <c r="O151" s="302" t="str">
        <f t="shared" si="36"/>
        <v/>
      </c>
      <c r="P151" s="303">
        <v>0</v>
      </c>
      <c r="Q151" s="303">
        <v>0</v>
      </c>
      <c r="R151" s="303">
        <v>0</v>
      </c>
      <c r="S151" s="304">
        <v>21</v>
      </c>
      <c r="T151" s="305">
        <f t="shared" si="37"/>
        <v>0</v>
      </c>
      <c r="U151" s="306"/>
    </row>
    <row r="152" spans="1:21" outlineLevel="2">
      <c r="A152" s="226"/>
      <c r="B152" s="273"/>
      <c r="C152" s="273"/>
      <c r="D152" s="293" t="s">
        <v>241</v>
      </c>
      <c r="E152" s="294">
        <v>38</v>
      </c>
      <c r="F152" s="295" t="s">
        <v>429</v>
      </c>
      <c r="G152" s="296" t="s">
        <v>430</v>
      </c>
      <c r="H152" s="297">
        <v>9</v>
      </c>
      <c r="I152" s="298" t="s">
        <v>420</v>
      </c>
      <c r="J152" s="419"/>
      <c r="K152" s="300">
        <f t="shared" si="32"/>
        <v>0</v>
      </c>
      <c r="L152" s="301">
        <f t="shared" si="33"/>
        <v>0</v>
      </c>
      <c r="M152" s="302" t="str">
        <f t="shared" si="34"/>
        <v/>
      </c>
      <c r="N152" s="302" t="str">
        <f t="shared" si="35"/>
        <v/>
      </c>
      <c r="O152" s="302" t="str">
        <f t="shared" si="36"/>
        <v/>
      </c>
      <c r="P152" s="303">
        <v>0</v>
      </c>
      <c r="Q152" s="303">
        <v>0</v>
      </c>
      <c r="R152" s="303">
        <v>0</v>
      </c>
      <c r="S152" s="304">
        <v>21</v>
      </c>
      <c r="T152" s="305">
        <f t="shared" si="37"/>
        <v>0</v>
      </c>
      <c r="U152" s="306"/>
    </row>
    <row r="153" spans="1:21" outlineLevel="2">
      <c r="A153" s="226"/>
      <c r="B153" s="273"/>
      <c r="C153" s="273"/>
      <c r="D153" s="293" t="s">
        <v>241</v>
      </c>
      <c r="E153" s="294">
        <v>39</v>
      </c>
      <c r="F153" s="295" t="s">
        <v>431</v>
      </c>
      <c r="G153" s="296" t="s">
        <v>432</v>
      </c>
      <c r="H153" s="297">
        <v>1</v>
      </c>
      <c r="I153" s="298" t="s">
        <v>420</v>
      </c>
      <c r="J153" s="419"/>
      <c r="K153" s="300">
        <f t="shared" si="32"/>
        <v>0</v>
      </c>
      <c r="L153" s="301">
        <f t="shared" si="33"/>
        <v>0</v>
      </c>
      <c r="M153" s="302" t="str">
        <f t="shared" si="34"/>
        <v/>
      </c>
      <c r="N153" s="302" t="str">
        <f t="shared" si="35"/>
        <v/>
      </c>
      <c r="O153" s="302" t="str">
        <f t="shared" si="36"/>
        <v/>
      </c>
      <c r="P153" s="303">
        <v>0</v>
      </c>
      <c r="Q153" s="303">
        <v>0</v>
      </c>
      <c r="R153" s="303">
        <v>0</v>
      </c>
      <c r="S153" s="304">
        <v>21</v>
      </c>
      <c r="T153" s="305">
        <f t="shared" si="37"/>
        <v>0</v>
      </c>
      <c r="U153" s="306"/>
    </row>
    <row r="154" spans="1:21" outlineLevel="2">
      <c r="A154" s="226"/>
      <c r="B154" s="273"/>
      <c r="C154" s="273"/>
      <c r="D154" s="293" t="s">
        <v>241</v>
      </c>
      <c r="E154" s="294">
        <v>40</v>
      </c>
      <c r="F154" s="295" t="s">
        <v>433</v>
      </c>
      <c r="G154" s="296" t="s">
        <v>434</v>
      </c>
      <c r="H154" s="297">
        <v>2</v>
      </c>
      <c r="I154" s="298" t="s">
        <v>420</v>
      </c>
      <c r="J154" s="419"/>
      <c r="K154" s="300">
        <f t="shared" si="32"/>
        <v>0</v>
      </c>
      <c r="L154" s="301">
        <f t="shared" si="33"/>
        <v>0</v>
      </c>
      <c r="M154" s="302" t="str">
        <f t="shared" si="34"/>
        <v/>
      </c>
      <c r="N154" s="302" t="str">
        <f t="shared" si="35"/>
        <v/>
      </c>
      <c r="O154" s="302" t="str">
        <f t="shared" si="36"/>
        <v/>
      </c>
      <c r="P154" s="303">
        <v>0</v>
      </c>
      <c r="Q154" s="303">
        <v>0</v>
      </c>
      <c r="R154" s="303">
        <v>0</v>
      </c>
      <c r="S154" s="304">
        <v>21</v>
      </c>
      <c r="T154" s="305">
        <f t="shared" si="37"/>
        <v>0</v>
      </c>
      <c r="U154" s="306"/>
    </row>
    <row r="155" spans="1:21" outlineLevel="2">
      <c r="A155" s="226"/>
      <c r="B155" s="273"/>
      <c r="C155" s="273"/>
      <c r="D155" s="293" t="s">
        <v>241</v>
      </c>
      <c r="E155" s="294">
        <v>41</v>
      </c>
      <c r="F155" s="295" t="s">
        <v>435</v>
      </c>
      <c r="G155" s="296" t="s">
        <v>436</v>
      </c>
      <c r="H155" s="297">
        <v>1</v>
      </c>
      <c r="I155" s="298" t="s">
        <v>420</v>
      </c>
      <c r="J155" s="419"/>
      <c r="K155" s="300">
        <f t="shared" si="32"/>
        <v>0</v>
      </c>
      <c r="L155" s="301">
        <f t="shared" si="33"/>
        <v>0</v>
      </c>
      <c r="M155" s="302" t="str">
        <f t="shared" si="34"/>
        <v/>
      </c>
      <c r="N155" s="302" t="str">
        <f t="shared" si="35"/>
        <v/>
      </c>
      <c r="O155" s="302" t="str">
        <f t="shared" si="36"/>
        <v/>
      </c>
      <c r="P155" s="303">
        <v>0</v>
      </c>
      <c r="Q155" s="303">
        <v>0</v>
      </c>
      <c r="R155" s="303">
        <v>0</v>
      </c>
      <c r="S155" s="304">
        <v>21</v>
      </c>
      <c r="T155" s="305">
        <f t="shared" si="37"/>
        <v>0</v>
      </c>
      <c r="U155" s="306"/>
    </row>
    <row r="156" spans="1:21" outlineLevel="2">
      <c r="A156" s="226"/>
      <c r="B156" s="273"/>
      <c r="C156" s="273"/>
      <c r="D156" s="293" t="s">
        <v>237</v>
      </c>
      <c r="E156" s="294">
        <v>42</v>
      </c>
      <c r="F156" s="295" t="s">
        <v>437</v>
      </c>
      <c r="G156" s="296" t="s">
        <v>438</v>
      </c>
      <c r="H156" s="297">
        <v>60</v>
      </c>
      <c r="I156" s="298" t="s">
        <v>353</v>
      </c>
      <c r="J156" s="419"/>
      <c r="K156" s="300">
        <f t="shared" si="32"/>
        <v>0</v>
      </c>
      <c r="L156" s="301" t="str">
        <f t="shared" si="33"/>
        <v/>
      </c>
      <c r="M156" s="302">
        <f t="shared" si="34"/>
        <v>0</v>
      </c>
      <c r="N156" s="302" t="str">
        <f t="shared" si="35"/>
        <v/>
      </c>
      <c r="O156" s="302" t="str">
        <f t="shared" si="36"/>
        <v/>
      </c>
      <c r="P156" s="303">
        <v>0</v>
      </c>
      <c r="Q156" s="303">
        <v>0</v>
      </c>
      <c r="R156" s="303">
        <v>0</v>
      </c>
      <c r="S156" s="304">
        <v>21</v>
      </c>
      <c r="T156" s="305">
        <f t="shared" si="37"/>
        <v>0</v>
      </c>
      <c r="U156" s="306"/>
    </row>
    <row r="157" spans="1:21" s="313" customFormat="1" ht="11.25" outlineLevel="2">
      <c r="A157" s="307"/>
      <c r="B157" s="307"/>
      <c r="C157" s="307"/>
      <c r="D157" s="307"/>
      <c r="E157" s="307"/>
      <c r="F157" s="307"/>
      <c r="G157" s="308" t="s">
        <v>439</v>
      </c>
      <c r="H157" s="307"/>
      <c r="I157" s="309"/>
      <c r="J157" s="417"/>
      <c r="K157" s="307"/>
      <c r="L157" s="310"/>
      <c r="M157" s="310"/>
      <c r="N157" s="310"/>
      <c r="O157" s="310"/>
      <c r="P157" s="311"/>
      <c r="Q157" s="307"/>
      <c r="R157" s="307"/>
      <c r="S157" s="312"/>
      <c r="T157" s="312"/>
      <c r="U157" s="307"/>
    </row>
    <row r="158" spans="1:21" outlineLevel="2">
      <c r="A158" s="226"/>
      <c r="B158" s="273"/>
      <c r="C158" s="273"/>
      <c r="D158" s="293" t="s">
        <v>241</v>
      </c>
      <c r="E158" s="294">
        <v>43</v>
      </c>
      <c r="F158" s="295" t="s">
        <v>440</v>
      </c>
      <c r="G158" s="296" t="s">
        <v>441</v>
      </c>
      <c r="H158" s="297">
        <v>20</v>
      </c>
      <c r="I158" s="298" t="s">
        <v>265</v>
      </c>
      <c r="J158" s="419"/>
      <c r="K158" s="300">
        <f t="shared" ref="K158:K182" si="38">H158*J158</f>
        <v>0</v>
      </c>
      <c r="L158" s="301">
        <f t="shared" ref="L158:L182" si="39">IF(D158="S",K158,"")</f>
        <v>0</v>
      </c>
      <c r="M158" s="302" t="str">
        <f t="shared" ref="M158:M182" si="40">IF(OR(D158="P",D158="U"),K158,"")</f>
        <v/>
      </c>
      <c r="N158" s="302" t="str">
        <f t="shared" ref="N158:N182" si="41">IF(D158="H",K158,"")</f>
        <v/>
      </c>
      <c r="O158" s="302" t="str">
        <f t="shared" ref="O158:O182" si="42">IF(D158="V",K158,"")</f>
        <v/>
      </c>
      <c r="P158" s="303">
        <v>1.5999999999993797E-4</v>
      </c>
      <c r="Q158" s="303">
        <v>0</v>
      </c>
      <c r="R158" s="303">
        <v>0</v>
      </c>
      <c r="S158" s="304">
        <v>21</v>
      </c>
      <c r="T158" s="305">
        <f t="shared" ref="T158:T182" si="43">K158*(S158+100)/100</f>
        <v>0</v>
      </c>
      <c r="U158" s="306"/>
    </row>
    <row r="159" spans="1:21" outlineLevel="2">
      <c r="A159" s="226"/>
      <c r="B159" s="273"/>
      <c r="C159" s="273"/>
      <c r="D159" s="293" t="s">
        <v>237</v>
      </c>
      <c r="E159" s="294">
        <v>44</v>
      </c>
      <c r="F159" s="295" t="s">
        <v>442</v>
      </c>
      <c r="G159" s="296" t="s">
        <v>443</v>
      </c>
      <c r="H159" s="297">
        <v>2</v>
      </c>
      <c r="I159" s="298" t="s">
        <v>240</v>
      </c>
      <c r="J159" s="419"/>
      <c r="K159" s="300">
        <f t="shared" si="38"/>
        <v>0</v>
      </c>
      <c r="L159" s="301" t="str">
        <f t="shared" si="39"/>
        <v/>
      </c>
      <c r="M159" s="302">
        <f t="shared" si="40"/>
        <v>0</v>
      </c>
      <c r="N159" s="302" t="str">
        <f t="shared" si="41"/>
        <v/>
      </c>
      <c r="O159" s="302" t="str">
        <f t="shared" si="42"/>
        <v/>
      </c>
      <c r="P159" s="303">
        <v>0</v>
      </c>
      <c r="Q159" s="303">
        <v>0</v>
      </c>
      <c r="R159" s="303">
        <v>0.18200000000001637</v>
      </c>
      <c r="S159" s="304">
        <v>21</v>
      </c>
      <c r="T159" s="305">
        <f t="shared" si="43"/>
        <v>0</v>
      </c>
      <c r="U159" s="306"/>
    </row>
    <row r="160" spans="1:21" outlineLevel="2">
      <c r="A160" s="226"/>
      <c r="B160" s="273"/>
      <c r="C160" s="273"/>
      <c r="D160" s="293" t="s">
        <v>241</v>
      </c>
      <c r="E160" s="294">
        <v>45</v>
      </c>
      <c r="F160" s="295" t="s">
        <v>444</v>
      </c>
      <c r="G160" s="296" t="s">
        <v>445</v>
      </c>
      <c r="H160" s="297">
        <v>2</v>
      </c>
      <c r="I160" s="298" t="s">
        <v>244</v>
      </c>
      <c r="J160" s="419"/>
      <c r="K160" s="300">
        <f t="shared" si="38"/>
        <v>0</v>
      </c>
      <c r="L160" s="301">
        <f t="shared" si="39"/>
        <v>0</v>
      </c>
      <c r="M160" s="302" t="str">
        <f t="shared" si="40"/>
        <v/>
      </c>
      <c r="N160" s="302" t="str">
        <f t="shared" si="41"/>
        <v/>
      </c>
      <c r="O160" s="302" t="str">
        <f t="shared" si="42"/>
        <v/>
      </c>
      <c r="P160" s="303">
        <v>4.0000000000000002E-4</v>
      </c>
      <c r="Q160" s="303">
        <v>0</v>
      </c>
      <c r="R160" s="303">
        <v>0</v>
      </c>
      <c r="S160" s="304">
        <v>21</v>
      </c>
      <c r="T160" s="305">
        <f t="shared" si="43"/>
        <v>0</v>
      </c>
      <c r="U160" s="306"/>
    </row>
    <row r="161" spans="1:21" outlineLevel="2">
      <c r="A161" s="226"/>
      <c r="B161" s="273"/>
      <c r="C161" s="273"/>
      <c r="D161" s="293" t="s">
        <v>237</v>
      </c>
      <c r="E161" s="294">
        <v>46</v>
      </c>
      <c r="F161" s="295" t="s">
        <v>446</v>
      </c>
      <c r="G161" s="296" t="s">
        <v>447</v>
      </c>
      <c r="H161" s="297">
        <v>10</v>
      </c>
      <c r="I161" s="298" t="s">
        <v>240</v>
      </c>
      <c r="J161" s="419"/>
      <c r="K161" s="300">
        <f t="shared" si="38"/>
        <v>0</v>
      </c>
      <c r="L161" s="301" t="str">
        <f t="shared" si="39"/>
        <v/>
      </c>
      <c r="M161" s="302">
        <f t="shared" si="40"/>
        <v>0</v>
      </c>
      <c r="N161" s="302" t="str">
        <f t="shared" si="41"/>
        <v/>
      </c>
      <c r="O161" s="302" t="str">
        <f t="shared" si="42"/>
        <v/>
      </c>
      <c r="P161" s="303">
        <v>0</v>
      </c>
      <c r="Q161" s="303">
        <v>0</v>
      </c>
      <c r="R161" s="303">
        <v>0.64400000000023283</v>
      </c>
      <c r="S161" s="304">
        <v>21</v>
      </c>
      <c r="T161" s="305">
        <f t="shared" si="43"/>
        <v>0</v>
      </c>
      <c r="U161" s="306"/>
    </row>
    <row r="162" spans="1:21" outlineLevel="2">
      <c r="A162" s="226"/>
      <c r="B162" s="273"/>
      <c r="C162" s="273"/>
      <c r="D162" s="293" t="s">
        <v>237</v>
      </c>
      <c r="E162" s="294">
        <v>47</v>
      </c>
      <c r="F162" s="295" t="s">
        <v>448</v>
      </c>
      <c r="G162" s="296" t="s">
        <v>449</v>
      </c>
      <c r="H162" s="297">
        <v>6</v>
      </c>
      <c r="I162" s="298" t="s">
        <v>240</v>
      </c>
      <c r="J162" s="419"/>
      <c r="K162" s="300">
        <f t="shared" si="38"/>
        <v>0</v>
      </c>
      <c r="L162" s="301" t="str">
        <f t="shared" si="39"/>
        <v/>
      </c>
      <c r="M162" s="302">
        <f t="shared" si="40"/>
        <v>0</v>
      </c>
      <c r="N162" s="302" t="str">
        <f t="shared" si="41"/>
        <v/>
      </c>
      <c r="O162" s="302" t="str">
        <f t="shared" si="42"/>
        <v/>
      </c>
      <c r="P162" s="303">
        <v>0</v>
      </c>
      <c r="Q162" s="303">
        <v>0</v>
      </c>
      <c r="R162" s="303">
        <v>1.0519999999996799</v>
      </c>
      <c r="S162" s="304">
        <v>21</v>
      </c>
      <c r="T162" s="305">
        <f t="shared" si="43"/>
        <v>0</v>
      </c>
      <c r="U162" s="306"/>
    </row>
    <row r="163" spans="1:21" outlineLevel="2">
      <c r="A163" s="226"/>
      <c r="B163" s="273"/>
      <c r="C163" s="273"/>
      <c r="D163" s="293" t="s">
        <v>237</v>
      </c>
      <c r="E163" s="294">
        <v>48</v>
      </c>
      <c r="F163" s="295" t="s">
        <v>450</v>
      </c>
      <c r="G163" s="296" t="s">
        <v>451</v>
      </c>
      <c r="H163" s="297">
        <v>42</v>
      </c>
      <c r="I163" s="298" t="s">
        <v>240</v>
      </c>
      <c r="J163" s="419"/>
      <c r="K163" s="300">
        <f t="shared" si="38"/>
        <v>0</v>
      </c>
      <c r="L163" s="301" t="str">
        <f t="shared" si="39"/>
        <v/>
      </c>
      <c r="M163" s="302">
        <f t="shared" si="40"/>
        <v>0</v>
      </c>
      <c r="N163" s="302" t="str">
        <f t="shared" si="41"/>
        <v/>
      </c>
      <c r="O163" s="302" t="str">
        <f t="shared" si="42"/>
        <v/>
      </c>
      <c r="P163" s="303">
        <v>0</v>
      </c>
      <c r="Q163" s="303">
        <v>0</v>
      </c>
      <c r="R163" s="303">
        <v>0.19399999999995998</v>
      </c>
      <c r="S163" s="304">
        <v>21</v>
      </c>
      <c r="T163" s="305">
        <f t="shared" si="43"/>
        <v>0</v>
      </c>
      <c r="U163" s="306"/>
    </row>
    <row r="164" spans="1:21" ht="25.5" outlineLevel="2">
      <c r="A164" s="226"/>
      <c r="B164" s="273"/>
      <c r="C164" s="273"/>
      <c r="D164" s="293" t="s">
        <v>237</v>
      </c>
      <c r="E164" s="294">
        <v>49</v>
      </c>
      <c r="F164" s="295" t="s">
        <v>452</v>
      </c>
      <c r="G164" s="296" t="s">
        <v>453</v>
      </c>
      <c r="H164" s="297">
        <v>220</v>
      </c>
      <c r="I164" s="298" t="s">
        <v>353</v>
      </c>
      <c r="J164" s="419"/>
      <c r="K164" s="300">
        <f t="shared" si="38"/>
        <v>0</v>
      </c>
      <c r="L164" s="301" t="str">
        <f t="shared" si="39"/>
        <v/>
      </c>
      <c r="M164" s="302">
        <f t="shared" si="40"/>
        <v>0</v>
      </c>
      <c r="N164" s="302" t="str">
        <f t="shared" si="41"/>
        <v/>
      </c>
      <c r="O164" s="302" t="str">
        <f t="shared" si="42"/>
        <v/>
      </c>
      <c r="P164" s="303">
        <v>0</v>
      </c>
      <c r="Q164" s="303">
        <v>0</v>
      </c>
      <c r="R164" s="303">
        <v>9.0000000000031832E-2</v>
      </c>
      <c r="S164" s="304">
        <v>21</v>
      </c>
      <c r="T164" s="305">
        <f t="shared" si="43"/>
        <v>0</v>
      </c>
      <c r="U164" s="306"/>
    </row>
    <row r="165" spans="1:21" outlineLevel="2">
      <c r="A165" s="226"/>
      <c r="B165" s="273"/>
      <c r="C165" s="273"/>
      <c r="D165" s="293" t="s">
        <v>241</v>
      </c>
      <c r="E165" s="294">
        <v>50</v>
      </c>
      <c r="F165" s="295" t="s">
        <v>454</v>
      </c>
      <c r="G165" s="296" t="s">
        <v>455</v>
      </c>
      <c r="H165" s="297">
        <v>231</v>
      </c>
      <c r="I165" s="298" t="s">
        <v>265</v>
      </c>
      <c r="J165" s="419"/>
      <c r="K165" s="300">
        <f t="shared" si="38"/>
        <v>0</v>
      </c>
      <c r="L165" s="301">
        <f t="shared" si="39"/>
        <v>0</v>
      </c>
      <c r="M165" s="302" t="str">
        <f t="shared" si="40"/>
        <v/>
      </c>
      <c r="N165" s="302" t="str">
        <f t="shared" si="41"/>
        <v/>
      </c>
      <c r="O165" s="302" t="str">
        <f t="shared" si="42"/>
        <v/>
      </c>
      <c r="P165" s="303">
        <v>1E-4</v>
      </c>
      <c r="Q165" s="303">
        <v>0</v>
      </c>
      <c r="R165" s="303">
        <v>0</v>
      </c>
      <c r="S165" s="304">
        <v>21</v>
      </c>
      <c r="T165" s="305">
        <f t="shared" si="43"/>
        <v>0</v>
      </c>
      <c r="U165" s="306"/>
    </row>
    <row r="166" spans="1:21" ht="25.5" outlineLevel="2">
      <c r="A166" s="226"/>
      <c r="B166" s="273"/>
      <c r="C166" s="273"/>
      <c r="D166" s="293" t="s">
        <v>237</v>
      </c>
      <c r="E166" s="294">
        <v>51</v>
      </c>
      <c r="F166" s="295" t="s">
        <v>456</v>
      </c>
      <c r="G166" s="296" t="s">
        <v>457</v>
      </c>
      <c r="H166" s="297">
        <v>40</v>
      </c>
      <c r="I166" s="298" t="s">
        <v>353</v>
      </c>
      <c r="J166" s="419"/>
      <c r="K166" s="300">
        <f t="shared" si="38"/>
        <v>0</v>
      </c>
      <c r="L166" s="301" t="str">
        <f t="shared" si="39"/>
        <v/>
      </c>
      <c r="M166" s="302">
        <f t="shared" si="40"/>
        <v>0</v>
      </c>
      <c r="N166" s="302" t="str">
        <f t="shared" si="41"/>
        <v/>
      </c>
      <c r="O166" s="302" t="str">
        <f t="shared" si="42"/>
        <v/>
      </c>
      <c r="P166" s="303">
        <v>0</v>
      </c>
      <c r="Q166" s="303">
        <v>0</v>
      </c>
      <c r="R166" s="303">
        <v>9.0000000000031832E-2</v>
      </c>
      <c r="S166" s="304">
        <v>21</v>
      </c>
      <c r="T166" s="305">
        <f t="shared" si="43"/>
        <v>0</v>
      </c>
      <c r="U166" s="306"/>
    </row>
    <row r="167" spans="1:21" outlineLevel="2">
      <c r="A167" s="226"/>
      <c r="B167" s="273"/>
      <c r="C167" s="273"/>
      <c r="D167" s="293" t="s">
        <v>241</v>
      </c>
      <c r="E167" s="294">
        <v>52</v>
      </c>
      <c r="F167" s="295" t="s">
        <v>458</v>
      </c>
      <c r="G167" s="296" t="s">
        <v>459</v>
      </c>
      <c r="H167" s="297">
        <v>42</v>
      </c>
      <c r="I167" s="298" t="s">
        <v>265</v>
      </c>
      <c r="J167" s="419"/>
      <c r="K167" s="300">
        <f t="shared" si="38"/>
        <v>0</v>
      </c>
      <c r="L167" s="301">
        <f t="shared" si="39"/>
        <v>0</v>
      </c>
      <c r="M167" s="302" t="str">
        <f t="shared" si="40"/>
        <v/>
      </c>
      <c r="N167" s="302" t="str">
        <f t="shared" si="41"/>
        <v/>
      </c>
      <c r="O167" s="302" t="str">
        <f t="shared" si="42"/>
        <v/>
      </c>
      <c r="P167" s="303">
        <v>2.0000000000000001E-4</v>
      </c>
      <c r="Q167" s="303">
        <v>0</v>
      </c>
      <c r="R167" s="303">
        <v>0</v>
      </c>
      <c r="S167" s="304">
        <v>21</v>
      </c>
      <c r="T167" s="305">
        <f t="shared" si="43"/>
        <v>0</v>
      </c>
      <c r="U167" s="306"/>
    </row>
    <row r="168" spans="1:21" ht="25.5" outlineLevel="2">
      <c r="A168" s="226"/>
      <c r="B168" s="273"/>
      <c r="C168" s="273"/>
      <c r="D168" s="293" t="s">
        <v>237</v>
      </c>
      <c r="E168" s="294">
        <v>53</v>
      </c>
      <c r="F168" s="295" t="s">
        <v>460</v>
      </c>
      <c r="G168" s="296" t="s">
        <v>461</v>
      </c>
      <c r="H168" s="297">
        <v>20</v>
      </c>
      <c r="I168" s="298" t="s">
        <v>353</v>
      </c>
      <c r="J168" s="419"/>
      <c r="K168" s="300">
        <f t="shared" si="38"/>
        <v>0</v>
      </c>
      <c r="L168" s="301" t="str">
        <f t="shared" si="39"/>
        <v/>
      </c>
      <c r="M168" s="302">
        <f t="shared" si="40"/>
        <v>0</v>
      </c>
      <c r="N168" s="302" t="str">
        <f t="shared" si="41"/>
        <v/>
      </c>
      <c r="O168" s="302" t="str">
        <f t="shared" si="42"/>
        <v/>
      </c>
      <c r="P168" s="303">
        <v>0</v>
      </c>
      <c r="Q168" s="303">
        <v>0</v>
      </c>
      <c r="R168" s="303">
        <v>9.6000000000003638E-2</v>
      </c>
      <c r="S168" s="304">
        <v>21</v>
      </c>
      <c r="T168" s="305">
        <f t="shared" si="43"/>
        <v>0</v>
      </c>
      <c r="U168" s="306"/>
    </row>
    <row r="169" spans="1:21" outlineLevel="2">
      <c r="A169" s="226"/>
      <c r="B169" s="273"/>
      <c r="C169" s="273"/>
      <c r="D169" s="293" t="s">
        <v>241</v>
      </c>
      <c r="E169" s="294">
        <v>54</v>
      </c>
      <c r="F169" s="295" t="s">
        <v>462</v>
      </c>
      <c r="G169" s="296" t="s">
        <v>463</v>
      </c>
      <c r="H169" s="297">
        <v>21</v>
      </c>
      <c r="I169" s="298" t="s">
        <v>265</v>
      </c>
      <c r="J169" s="419"/>
      <c r="K169" s="300">
        <f t="shared" si="38"/>
        <v>0</v>
      </c>
      <c r="L169" s="301">
        <f t="shared" si="39"/>
        <v>0</v>
      </c>
      <c r="M169" s="302" t="str">
        <f t="shared" si="40"/>
        <v/>
      </c>
      <c r="N169" s="302" t="str">
        <f t="shared" si="41"/>
        <v/>
      </c>
      <c r="O169" s="302" t="str">
        <f t="shared" si="42"/>
        <v/>
      </c>
      <c r="P169" s="303">
        <v>0</v>
      </c>
      <c r="Q169" s="303">
        <v>0</v>
      </c>
      <c r="R169" s="303">
        <v>0</v>
      </c>
      <c r="S169" s="304">
        <v>21</v>
      </c>
      <c r="T169" s="305">
        <f t="shared" si="43"/>
        <v>0</v>
      </c>
      <c r="U169" s="306"/>
    </row>
    <row r="170" spans="1:21" ht="25.5" outlineLevel="2">
      <c r="A170" s="226"/>
      <c r="B170" s="273"/>
      <c r="C170" s="273"/>
      <c r="D170" s="293" t="s">
        <v>237</v>
      </c>
      <c r="E170" s="294">
        <v>55</v>
      </c>
      <c r="F170" s="295" t="s">
        <v>464</v>
      </c>
      <c r="G170" s="296" t="s">
        <v>465</v>
      </c>
      <c r="H170" s="297">
        <v>890</v>
      </c>
      <c r="I170" s="298" t="s">
        <v>353</v>
      </c>
      <c r="J170" s="419"/>
      <c r="K170" s="300">
        <f t="shared" si="38"/>
        <v>0</v>
      </c>
      <c r="L170" s="301" t="str">
        <f t="shared" si="39"/>
        <v/>
      </c>
      <c r="M170" s="302">
        <f t="shared" si="40"/>
        <v>0</v>
      </c>
      <c r="N170" s="302" t="str">
        <f t="shared" si="41"/>
        <v/>
      </c>
      <c r="O170" s="302" t="str">
        <f t="shared" si="42"/>
        <v/>
      </c>
      <c r="P170" s="303">
        <v>0</v>
      </c>
      <c r="Q170" s="303">
        <v>0</v>
      </c>
      <c r="R170" s="303">
        <v>0</v>
      </c>
      <c r="S170" s="304">
        <v>21</v>
      </c>
      <c r="T170" s="305">
        <f t="shared" si="43"/>
        <v>0</v>
      </c>
      <c r="U170" s="306"/>
    </row>
    <row r="171" spans="1:21" outlineLevel="2">
      <c r="A171" s="226"/>
      <c r="B171" s="273"/>
      <c r="C171" s="273"/>
      <c r="D171" s="293" t="s">
        <v>241</v>
      </c>
      <c r="E171" s="294">
        <v>56</v>
      </c>
      <c r="F171" s="295" t="s">
        <v>466</v>
      </c>
      <c r="G171" s="296" t="s">
        <v>467</v>
      </c>
      <c r="H171" s="297">
        <v>934.5</v>
      </c>
      <c r="I171" s="298" t="s">
        <v>265</v>
      </c>
      <c r="J171" s="419"/>
      <c r="K171" s="300">
        <f t="shared" si="38"/>
        <v>0</v>
      </c>
      <c r="L171" s="301">
        <f t="shared" si="39"/>
        <v>0</v>
      </c>
      <c r="M171" s="302" t="str">
        <f t="shared" si="40"/>
        <v/>
      </c>
      <c r="N171" s="302" t="str">
        <f t="shared" si="41"/>
        <v/>
      </c>
      <c r="O171" s="302" t="str">
        <f t="shared" si="42"/>
        <v/>
      </c>
      <c r="P171" s="303">
        <v>2.9999999999999997E-4</v>
      </c>
      <c r="Q171" s="303">
        <v>0</v>
      </c>
      <c r="R171" s="303">
        <v>0</v>
      </c>
      <c r="S171" s="304">
        <v>21</v>
      </c>
      <c r="T171" s="305">
        <f t="shared" si="43"/>
        <v>0</v>
      </c>
      <c r="U171" s="306"/>
    </row>
    <row r="172" spans="1:21" ht="25.5" outlineLevel="2">
      <c r="A172" s="226"/>
      <c r="B172" s="273"/>
      <c r="C172" s="273"/>
      <c r="D172" s="293" t="s">
        <v>237</v>
      </c>
      <c r="E172" s="294">
        <v>57</v>
      </c>
      <c r="F172" s="295" t="s">
        <v>468</v>
      </c>
      <c r="G172" s="296" t="s">
        <v>469</v>
      </c>
      <c r="H172" s="297">
        <v>50</v>
      </c>
      <c r="I172" s="298" t="s">
        <v>353</v>
      </c>
      <c r="J172" s="419"/>
      <c r="K172" s="300">
        <f t="shared" si="38"/>
        <v>0</v>
      </c>
      <c r="L172" s="301" t="str">
        <f t="shared" si="39"/>
        <v/>
      </c>
      <c r="M172" s="302">
        <f t="shared" si="40"/>
        <v>0</v>
      </c>
      <c r="N172" s="302" t="str">
        <f t="shared" si="41"/>
        <v/>
      </c>
      <c r="O172" s="302" t="str">
        <f t="shared" si="42"/>
        <v/>
      </c>
      <c r="P172" s="303">
        <v>0</v>
      </c>
      <c r="Q172" s="303">
        <v>0</v>
      </c>
      <c r="R172" s="303">
        <v>0.12599999999997635</v>
      </c>
      <c r="S172" s="304">
        <v>21</v>
      </c>
      <c r="T172" s="305">
        <f t="shared" si="43"/>
        <v>0</v>
      </c>
      <c r="U172" s="306"/>
    </row>
    <row r="173" spans="1:21" outlineLevel="2">
      <c r="A173" s="226"/>
      <c r="B173" s="273"/>
      <c r="C173" s="273"/>
      <c r="D173" s="293" t="s">
        <v>241</v>
      </c>
      <c r="E173" s="294">
        <v>58</v>
      </c>
      <c r="F173" s="295" t="s">
        <v>470</v>
      </c>
      <c r="G173" s="296" t="s">
        <v>471</v>
      </c>
      <c r="H173" s="297">
        <v>52.5</v>
      </c>
      <c r="I173" s="298" t="s">
        <v>265</v>
      </c>
      <c r="J173" s="419"/>
      <c r="K173" s="300">
        <f t="shared" si="38"/>
        <v>0</v>
      </c>
      <c r="L173" s="301">
        <f t="shared" si="39"/>
        <v>0</v>
      </c>
      <c r="M173" s="302" t="str">
        <f t="shared" si="40"/>
        <v/>
      </c>
      <c r="N173" s="302" t="str">
        <f t="shared" si="41"/>
        <v/>
      </c>
      <c r="O173" s="302" t="str">
        <f t="shared" si="42"/>
        <v/>
      </c>
      <c r="P173" s="303">
        <v>1.4299999999991544E-3</v>
      </c>
      <c r="Q173" s="303">
        <v>0</v>
      </c>
      <c r="R173" s="303">
        <v>0</v>
      </c>
      <c r="S173" s="304">
        <v>21</v>
      </c>
      <c r="T173" s="305">
        <f t="shared" si="43"/>
        <v>0</v>
      </c>
      <c r="U173" s="306"/>
    </row>
    <row r="174" spans="1:21" ht="25.5" outlineLevel="2">
      <c r="A174" s="226"/>
      <c r="B174" s="273"/>
      <c r="C174" s="273"/>
      <c r="D174" s="293" t="s">
        <v>237</v>
      </c>
      <c r="E174" s="294">
        <v>59</v>
      </c>
      <c r="F174" s="295" t="s">
        <v>472</v>
      </c>
      <c r="G174" s="296" t="s">
        <v>473</v>
      </c>
      <c r="H174" s="297">
        <v>30</v>
      </c>
      <c r="I174" s="298" t="s">
        <v>353</v>
      </c>
      <c r="J174" s="419"/>
      <c r="K174" s="300">
        <f t="shared" si="38"/>
        <v>0</v>
      </c>
      <c r="L174" s="301" t="str">
        <f t="shared" si="39"/>
        <v/>
      </c>
      <c r="M174" s="302">
        <f t="shared" si="40"/>
        <v>0</v>
      </c>
      <c r="N174" s="302" t="str">
        <f t="shared" si="41"/>
        <v/>
      </c>
      <c r="O174" s="302" t="str">
        <f t="shared" si="42"/>
        <v/>
      </c>
      <c r="P174" s="303">
        <v>0</v>
      </c>
      <c r="Q174" s="303">
        <v>0</v>
      </c>
      <c r="R174" s="303">
        <v>9.6000000000003638E-2</v>
      </c>
      <c r="S174" s="304">
        <v>21</v>
      </c>
      <c r="T174" s="305">
        <f t="shared" si="43"/>
        <v>0</v>
      </c>
      <c r="U174" s="306"/>
    </row>
    <row r="175" spans="1:21" outlineLevel="2">
      <c r="A175" s="226"/>
      <c r="B175" s="273"/>
      <c r="C175" s="273"/>
      <c r="D175" s="293" t="s">
        <v>241</v>
      </c>
      <c r="E175" s="294">
        <v>60</v>
      </c>
      <c r="F175" s="295" t="s">
        <v>474</v>
      </c>
      <c r="G175" s="296" t="s">
        <v>475</v>
      </c>
      <c r="H175" s="297">
        <v>31.5</v>
      </c>
      <c r="I175" s="298" t="s">
        <v>265</v>
      </c>
      <c r="J175" s="419"/>
      <c r="K175" s="300">
        <f t="shared" si="38"/>
        <v>0</v>
      </c>
      <c r="L175" s="301">
        <f t="shared" si="39"/>
        <v>0</v>
      </c>
      <c r="M175" s="302" t="str">
        <f t="shared" si="40"/>
        <v/>
      </c>
      <c r="N175" s="302" t="str">
        <f t="shared" si="41"/>
        <v/>
      </c>
      <c r="O175" s="302" t="str">
        <f t="shared" si="42"/>
        <v/>
      </c>
      <c r="P175" s="303">
        <v>3.9999999999999996E-4</v>
      </c>
      <c r="Q175" s="303">
        <v>0</v>
      </c>
      <c r="R175" s="303">
        <v>0</v>
      </c>
      <c r="S175" s="304">
        <v>21</v>
      </c>
      <c r="T175" s="305">
        <f t="shared" si="43"/>
        <v>0</v>
      </c>
      <c r="U175" s="306"/>
    </row>
    <row r="176" spans="1:21" ht="25.5" outlineLevel="2">
      <c r="A176" s="226"/>
      <c r="B176" s="273"/>
      <c r="C176" s="273"/>
      <c r="D176" s="293" t="s">
        <v>237</v>
      </c>
      <c r="E176" s="294">
        <v>61</v>
      </c>
      <c r="F176" s="295" t="s">
        <v>476</v>
      </c>
      <c r="G176" s="296" t="s">
        <v>477</v>
      </c>
      <c r="H176" s="297">
        <v>75</v>
      </c>
      <c r="I176" s="298" t="s">
        <v>240</v>
      </c>
      <c r="J176" s="419"/>
      <c r="K176" s="300">
        <f t="shared" si="38"/>
        <v>0</v>
      </c>
      <c r="L176" s="301" t="str">
        <f t="shared" si="39"/>
        <v/>
      </c>
      <c r="M176" s="302">
        <f t="shared" si="40"/>
        <v>0</v>
      </c>
      <c r="N176" s="302" t="str">
        <f t="shared" si="41"/>
        <v/>
      </c>
      <c r="O176" s="302" t="str">
        <f t="shared" si="42"/>
        <v/>
      </c>
      <c r="P176" s="303">
        <v>0</v>
      </c>
      <c r="Q176" s="303">
        <v>0</v>
      </c>
      <c r="R176" s="303">
        <v>5.0999999999987722E-2</v>
      </c>
      <c r="S176" s="304">
        <v>21</v>
      </c>
      <c r="T176" s="305">
        <f t="shared" si="43"/>
        <v>0</v>
      </c>
      <c r="U176" s="306"/>
    </row>
    <row r="177" spans="1:21" outlineLevel="2">
      <c r="A177" s="226"/>
      <c r="B177" s="273"/>
      <c r="C177" s="273"/>
      <c r="D177" s="293" t="s">
        <v>241</v>
      </c>
      <c r="E177" s="294">
        <v>62</v>
      </c>
      <c r="F177" s="295" t="s">
        <v>310</v>
      </c>
      <c r="G177" s="296" t="s">
        <v>311</v>
      </c>
      <c r="H177" s="297">
        <v>37.5</v>
      </c>
      <c r="I177" s="298" t="s">
        <v>244</v>
      </c>
      <c r="J177" s="419"/>
      <c r="K177" s="300">
        <f t="shared" si="38"/>
        <v>0</v>
      </c>
      <c r="L177" s="301">
        <f t="shared" si="39"/>
        <v>0</v>
      </c>
      <c r="M177" s="302" t="str">
        <f t="shared" si="40"/>
        <v/>
      </c>
      <c r="N177" s="302" t="str">
        <f t="shared" si="41"/>
        <v/>
      </c>
      <c r="O177" s="302" t="str">
        <f t="shared" si="42"/>
        <v/>
      </c>
      <c r="P177" s="303">
        <v>0</v>
      </c>
      <c r="Q177" s="303">
        <v>0</v>
      </c>
      <c r="R177" s="303">
        <v>0</v>
      </c>
      <c r="S177" s="304">
        <v>21</v>
      </c>
      <c r="T177" s="305">
        <f t="shared" si="43"/>
        <v>0</v>
      </c>
      <c r="U177" s="306"/>
    </row>
    <row r="178" spans="1:21" ht="25.5" outlineLevel="2">
      <c r="A178" s="226"/>
      <c r="B178" s="273"/>
      <c r="C178" s="273"/>
      <c r="D178" s="293" t="s">
        <v>237</v>
      </c>
      <c r="E178" s="294">
        <v>63</v>
      </c>
      <c r="F178" s="295" t="s">
        <v>478</v>
      </c>
      <c r="G178" s="296" t="s">
        <v>479</v>
      </c>
      <c r="H178" s="297">
        <v>35</v>
      </c>
      <c r="I178" s="298" t="s">
        <v>240</v>
      </c>
      <c r="J178" s="419"/>
      <c r="K178" s="300">
        <f t="shared" si="38"/>
        <v>0</v>
      </c>
      <c r="L178" s="301" t="str">
        <f t="shared" si="39"/>
        <v/>
      </c>
      <c r="M178" s="302">
        <f t="shared" si="40"/>
        <v>0</v>
      </c>
      <c r="N178" s="302" t="str">
        <f t="shared" si="41"/>
        <v/>
      </c>
      <c r="O178" s="302" t="str">
        <f t="shared" si="42"/>
        <v/>
      </c>
      <c r="P178" s="303">
        <v>0</v>
      </c>
      <c r="Q178" s="303">
        <v>0</v>
      </c>
      <c r="R178" s="303">
        <v>6.7999999999983629E-2</v>
      </c>
      <c r="S178" s="304">
        <v>21</v>
      </c>
      <c r="T178" s="305">
        <f t="shared" si="43"/>
        <v>0</v>
      </c>
      <c r="U178" s="306"/>
    </row>
    <row r="179" spans="1:21" outlineLevel="2">
      <c r="A179" s="226"/>
      <c r="B179" s="273"/>
      <c r="C179" s="273"/>
      <c r="D179" s="293" t="s">
        <v>241</v>
      </c>
      <c r="E179" s="294">
        <v>64</v>
      </c>
      <c r="F179" s="295" t="s">
        <v>480</v>
      </c>
      <c r="G179" s="296" t="s">
        <v>481</v>
      </c>
      <c r="H179" s="297">
        <v>35</v>
      </c>
      <c r="I179" s="298" t="s">
        <v>244</v>
      </c>
      <c r="J179" s="419"/>
      <c r="K179" s="300">
        <f t="shared" si="38"/>
        <v>0</v>
      </c>
      <c r="L179" s="301">
        <f t="shared" si="39"/>
        <v>0</v>
      </c>
      <c r="M179" s="302" t="str">
        <f t="shared" si="40"/>
        <v/>
      </c>
      <c r="N179" s="302" t="str">
        <f t="shared" si="41"/>
        <v/>
      </c>
      <c r="O179" s="302" t="str">
        <f t="shared" si="42"/>
        <v/>
      </c>
      <c r="P179" s="303">
        <v>0</v>
      </c>
      <c r="Q179" s="303">
        <v>0</v>
      </c>
      <c r="R179" s="303">
        <v>0</v>
      </c>
      <c r="S179" s="304">
        <v>21</v>
      </c>
      <c r="T179" s="305">
        <f t="shared" si="43"/>
        <v>0</v>
      </c>
      <c r="U179" s="306"/>
    </row>
    <row r="180" spans="1:21" ht="25.5" outlineLevel="2">
      <c r="A180" s="226"/>
      <c r="B180" s="273"/>
      <c r="C180" s="273"/>
      <c r="D180" s="293" t="s">
        <v>237</v>
      </c>
      <c r="E180" s="294">
        <v>65</v>
      </c>
      <c r="F180" s="295" t="s">
        <v>482</v>
      </c>
      <c r="G180" s="296" t="s">
        <v>483</v>
      </c>
      <c r="H180" s="297">
        <v>10</v>
      </c>
      <c r="I180" s="298" t="s">
        <v>240</v>
      </c>
      <c r="J180" s="419"/>
      <c r="K180" s="300">
        <f t="shared" si="38"/>
        <v>0</v>
      </c>
      <c r="L180" s="301" t="str">
        <f t="shared" si="39"/>
        <v/>
      </c>
      <c r="M180" s="302">
        <f t="shared" si="40"/>
        <v>0</v>
      </c>
      <c r="N180" s="302" t="str">
        <f t="shared" si="41"/>
        <v/>
      </c>
      <c r="O180" s="302" t="str">
        <f t="shared" si="42"/>
        <v/>
      </c>
      <c r="P180" s="303">
        <v>0</v>
      </c>
      <c r="Q180" s="303">
        <v>0</v>
      </c>
      <c r="R180" s="303">
        <v>0.17900000000008731</v>
      </c>
      <c r="S180" s="304">
        <v>21</v>
      </c>
      <c r="T180" s="305">
        <f t="shared" si="43"/>
        <v>0</v>
      </c>
      <c r="U180" s="306"/>
    </row>
    <row r="181" spans="1:21" outlineLevel="2">
      <c r="A181" s="226"/>
      <c r="B181" s="273"/>
      <c r="C181" s="273"/>
      <c r="D181" s="293" t="s">
        <v>241</v>
      </c>
      <c r="E181" s="294">
        <v>66</v>
      </c>
      <c r="F181" s="295" t="s">
        <v>484</v>
      </c>
      <c r="G181" s="296" t="s">
        <v>485</v>
      </c>
      <c r="H181" s="297">
        <v>10</v>
      </c>
      <c r="I181" s="298" t="s">
        <v>244</v>
      </c>
      <c r="J181" s="419"/>
      <c r="K181" s="300">
        <f t="shared" si="38"/>
        <v>0</v>
      </c>
      <c r="L181" s="301">
        <f t="shared" si="39"/>
        <v>0</v>
      </c>
      <c r="M181" s="302" t="str">
        <f t="shared" si="40"/>
        <v/>
      </c>
      <c r="N181" s="302" t="str">
        <f t="shared" si="41"/>
        <v/>
      </c>
      <c r="O181" s="302" t="str">
        <f t="shared" si="42"/>
        <v/>
      </c>
      <c r="P181" s="303">
        <v>0</v>
      </c>
      <c r="Q181" s="303">
        <v>0</v>
      </c>
      <c r="R181" s="303">
        <v>0</v>
      </c>
      <c r="S181" s="304">
        <v>21</v>
      </c>
      <c r="T181" s="305">
        <f t="shared" si="43"/>
        <v>0</v>
      </c>
      <c r="U181" s="306"/>
    </row>
    <row r="182" spans="1:21" ht="25.5" outlineLevel="2">
      <c r="A182" s="226"/>
      <c r="B182" s="273"/>
      <c r="C182" s="273"/>
      <c r="D182" s="293" t="s">
        <v>237</v>
      </c>
      <c r="E182" s="294">
        <v>67</v>
      </c>
      <c r="F182" s="295" t="s">
        <v>486</v>
      </c>
      <c r="G182" s="296" t="s">
        <v>487</v>
      </c>
      <c r="H182" s="297">
        <v>80</v>
      </c>
      <c r="I182" s="298" t="s">
        <v>240</v>
      </c>
      <c r="J182" s="419"/>
      <c r="K182" s="300">
        <f t="shared" si="38"/>
        <v>0</v>
      </c>
      <c r="L182" s="301" t="str">
        <f t="shared" si="39"/>
        <v/>
      </c>
      <c r="M182" s="302">
        <f t="shared" si="40"/>
        <v>0</v>
      </c>
      <c r="N182" s="302" t="str">
        <f t="shared" si="41"/>
        <v/>
      </c>
      <c r="O182" s="302" t="str">
        <f t="shared" si="42"/>
        <v/>
      </c>
      <c r="P182" s="303">
        <v>0</v>
      </c>
      <c r="Q182" s="303">
        <v>0</v>
      </c>
      <c r="R182" s="303">
        <v>7.3999999999955435E-2</v>
      </c>
      <c r="S182" s="304">
        <v>21</v>
      </c>
      <c r="T182" s="305">
        <f t="shared" si="43"/>
        <v>0</v>
      </c>
      <c r="U182" s="306"/>
    </row>
    <row r="183" spans="1:21" s="313" customFormat="1" ht="11.25" outlineLevel="2">
      <c r="A183" s="307"/>
      <c r="B183" s="307"/>
      <c r="C183" s="307"/>
      <c r="D183" s="307"/>
      <c r="E183" s="307"/>
      <c r="F183" s="307"/>
      <c r="G183" s="308" t="s">
        <v>488</v>
      </c>
      <c r="H183" s="307"/>
      <c r="I183" s="309"/>
      <c r="J183" s="417"/>
      <c r="K183" s="307"/>
      <c r="L183" s="310"/>
      <c r="M183" s="310"/>
      <c r="N183" s="310"/>
      <c r="O183" s="310"/>
      <c r="P183" s="311"/>
      <c r="Q183" s="307"/>
      <c r="R183" s="307"/>
      <c r="S183" s="312"/>
      <c r="T183" s="312"/>
      <c r="U183" s="307"/>
    </row>
    <row r="184" spans="1:21" outlineLevel="2">
      <c r="A184" s="226"/>
      <c r="B184" s="273"/>
      <c r="C184" s="273"/>
      <c r="D184" s="293" t="s">
        <v>241</v>
      </c>
      <c r="E184" s="294">
        <v>68</v>
      </c>
      <c r="F184" s="295" t="s">
        <v>489</v>
      </c>
      <c r="G184" s="296" t="s">
        <v>490</v>
      </c>
      <c r="H184" s="297">
        <v>80</v>
      </c>
      <c r="I184" s="298" t="s">
        <v>244</v>
      </c>
      <c r="J184" s="419"/>
      <c r="K184" s="300">
        <f>H184*J184</f>
        <v>0</v>
      </c>
      <c r="L184" s="301">
        <f>IF(D184="S",K184,"")</f>
        <v>0</v>
      </c>
      <c r="M184" s="302" t="str">
        <f>IF(OR(D184="P",D184="U"),K184,"")</f>
        <v/>
      </c>
      <c r="N184" s="302" t="str">
        <f>IF(D184="H",K184,"")</f>
        <v/>
      </c>
      <c r="O184" s="302" t="str">
        <f>IF(D184="V",K184,"")</f>
        <v/>
      </c>
      <c r="P184" s="303">
        <v>0</v>
      </c>
      <c r="Q184" s="303">
        <v>0</v>
      </c>
      <c r="R184" s="303">
        <v>0</v>
      </c>
      <c r="S184" s="304">
        <v>21</v>
      </c>
      <c r="T184" s="305">
        <f>K184*(S184+100)/100</f>
        <v>0</v>
      </c>
      <c r="U184" s="306"/>
    </row>
    <row r="185" spans="1:21" ht="25.5" outlineLevel="2">
      <c r="A185" s="226"/>
      <c r="B185" s="273"/>
      <c r="C185" s="273"/>
      <c r="D185" s="293" t="s">
        <v>237</v>
      </c>
      <c r="E185" s="294">
        <v>69</v>
      </c>
      <c r="F185" s="295" t="s">
        <v>491</v>
      </c>
      <c r="G185" s="296" t="s">
        <v>492</v>
      </c>
      <c r="H185" s="297">
        <v>2</v>
      </c>
      <c r="I185" s="298" t="s">
        <v>240</v>
      </c>
      <c r="J185" s="419"/>
      <c r="K185" s="300">
        <f>H185*J185</f>
        <v>0</v>
      </c>
      <c r="L185" s="301" t="str">
        <f>IF(D185="S",K185,"")</f>
        <v/>
      </c>
      <c r="M185" s="302">
        <f>IF(OR(D185="P",D185="U"),K185,"")</f>
        <v>0</v>
      </c>
      <c r="N185" s="302" t="str">
        <f>IF(D185="H",K185,"")</f>
        <v/>
      </c>
      <c r="O185" s="302" t="str">
        <f>IF(D185="V",K185,"")</f>
        <v/>
      </c>
      <c r="P185" s="303">
        <v>0</v>
      </c>
      <c r="Q185" s="303">
        <v>0</v>
      </c>
      <c r="R185" s="303">
        <v>0.37300000000004729</v>
      </c>
      <c r="S185" s="304">
        <v>21</v>
      </c>
      <c r="T185" s="305">
        <f>K185*(S185+100)/100</f>
        <v>0</v>
      </c>
      <c r="U185" s="306"/>
    </row>
    <row r="186" spans="1:21" ht="25.5" outlineLevel="2">
      <c r="A186" s="226"/>
      <c r="B186" s="273"/>
      <c r="C186" s="273"/>
      <c r="D186" s="293" t="s">
        <v>237</v>
      </c>
      <c r="E186" s="294">
        <v>70</v>
      </c>
      <c r="F186" s="295" t="s">
        <v>493</v>
      </c>
      <c r="G186" s="296" t="s">
        <v>494</v>
      </c>
      <c r="H186" s="297">
        <v>15</v>
      </c>
      <c r="I186" s="298" t="s">
        <v>240</v>
      </c>
      <c r="J186" s="419"/>
      <c r="K186" s="300">
        <f>H186*J186</f>
        <v>0</v>
      </c>
      <c r="L186" s="301" t="str">
        <f>IF(D186="S",K186,"")</f>
        <v/>
      </c>
      <c r="M186" s="302">
        <f>IF(OR(D186="P",D186="U"),K186,"")</f>
        <v>0</v>
      </c>
      <c r="N186" s="302" t="str">
        <f>IF(D186="H",K186,"")</f>
        <v/>
      </c>
      <c r="O186" s="302" t="str">
        <f>IF(D186="V",K186,"")</f>
        <v/>
      </c>
      <c r="P186" s="303">
        <v>0</v>
      </c>
      <c r="Q186" s="303">
        <v>0</v>
      </c>
      <c r="R186" s="303">
        <v>0.18299999999999272</v>
      </c>
      <c r="S186" s="304">
        <v>21</v>
      </c>
      <c r="T186" s="305">
        <f>K186*(S186+100)/100</f>
        <v>0</v>
      </c>
      <c r="U186" s="306"/>
    </row>
    <row r="187" spans="1:21" ht="25.5" outlineLevel="2">
      <c r="A187" s="226"/>
      <c r="B187" s="273"/>
      <c r="C187" s="273"/>
      <c r="D187" s="293" t="s">
        <v>237</v>
      </c>
      <c r="E187" s="294">
        <v>71</v>
      </c>
      <c r="F187" s="295" t="s">
        <v>495</v>
      </c>
      <c r="G187" s="296" t="s">
        <v>496</v>
      </c>
      <c r="H187" s="297">
        <v>11</v>
      </c>
      <c r="I187" s="298" t="s">
        <v>240</v>
      </c>
      <c r="J187" s="419"/>
      <c r="K187" s="300">
        <f>H187*J187</f>
        <v>0</v>
      </c>
      <c r="L187" s="301" t="str">
        <f>IF(D187="S",K187,"")</f>
        <v/>
      </c>
      <c r="M187" s="302">
        <f>IF(OR(D187="P",D187="U"),K187,"")</f>
        <v>0</v>
      </c>
      <c r="N187" s="302" t="str">
        <f>IF(D187="H",K187,"")</f>
        <v/>
      </c>
      <c r="O187" s="302" t="str">
        <f>IF(D187="V",K187,"")</f>
        <v/>
      </c>
      <c r="P187" s="303">
        <v>0</v>
      </c>
      <c r="Q187" s="303">
        <v>0</v>
      </c>
      <c r="R187" s="303">
        <v>0.32700000000022555</v>
      </c>
      <c r="S187" s="304">
        <v>21</v>
      </c>
      <c r="T187" s="305">
        <f>K187*(S187+100)/100</f>
        <v>0</v>
      </c>
      <c r="U187" s="306"/>
    </row>
    <row r="188" spans="1:21" s="313" customFormat="1" ht="11.25" outlineLevel="2">
      <c r="A188" s="307"/>
      <c r="B188" s="307"/>
      <c r="C188" s="307"/>
      <c r="D188" s="307"/>
      <c r="E188" s="307"/>
      <c r="F188" s="307"/>
      <c r="G188" s="308" t="s">
        <v>497</v>
      </c>
      <c r="H188" s="307"/>
      <c r="I188" s="309"/>
      <c r="J188" s="417"/>
      <c r="K188" s="307"/>
      <c r="L188" s="310"/>
      <c r="M188" s="310"/>
      <c r="N188" s="310"/>
      <c r="O188" s="310"/>
      <c r="P188" s="311"/>
      <c r="Q188" s="307"/>
      <c r="R188" s="307"/>
      <c r="S188" s="312"/>
      <c r="T188" s="312"/>
      <c r="U188" s="307"/>
    </row>
    <row r="189" spans="1:21" outlineLevel="2">
      <c r="A189" s="226"/>
      <c r="B189" s="273"/>
      <c r="C189" s="273"/>
      <c r="D189" s="293" t="s">
        <v>241</v>
      </c>
      <c r="E189" s="294">
        <v>72</v>
      </c>
      <c r="F189" s="295" t="s">
        <v>498</v>
      </c>
      <c r="G189" s="296" t="s">
        <v>499</v>
      </c>
      <c r="H189" s="297">
        <v>11</v>
      </c>
      <c r="I189" s="298" t="s">
        <v>244</v>
      </c>
      <c r="J189" s="419"/>
      <c r="K189" s="300">
        <f t="shared" ref="K189:K197" si="44">H189*J189</f>
        <v>0</v>
      </c>
      <c r="L189" s="301">
        <f t="shared" ref="L189:L197" si="45">IF(D189="S",K189,"")</f>
        <v>0</v>
      </c>
      <c r="M189" s="302" t="str">
        <f t="shared" ref="M189:M197" si="46">IF(OR(D189="P",D189="U"),K189,"")</f>
        <v/>
      </c>
      <c r="N189" s="302" t="str">
        <f t="shared" ref="N189:N197" si="47">IF(D189="H",K189,"")</f>
        <v/>
      </c>
      <c r="O189" s="302" t="str">
        <f t="shared" ref="O189:O197" si="48">IF(D189="V",K189,"")</f>
        <v/>
      </c>
      <c r="P189" s="303">
        <v>4.9999999999994493E-5</v>
      </c>
      <c r="Q189" s="303">
        <v>0</v>
      </c>
      <c r="R189" s="303">
        <v>0</v>
      </c>
      <c r="S189" s="304">
        <v>21</v>
      </c>
      <c r="T189" s="305">
        <f t="shared" ref="T189:T197" si="49">K189*(S189+100)/100</f>
        <v>0</v>
      </c>
      <c r="U189" s="306"/>
    </row>
    <row r="190" spans="1:21" outlineLevel="2">
      <c r="A190" s="226"/>
      <c r="B190" s="273"/>
      <c r="C190" s="273"/>
      <c r="D190" s="293" t="s">
        <v>241</v>
      </c>
      <c r="E190" s="294">
        <v>73</v>
      </c>
      <c r="F190" s="295" t="s">
        <v>500</v>
      </c>
      <c r="G190" s="296" t="s">
        <v>501</v>
      </c>
      <c r="H190" s="297">
        <v>11</v>
      </c>
      <c r="I190" s="298" t="s">
        <v>244</v>
      </c>
      <c r="J190" s="419"/>
      <c r="K190" s="300">
        <f t="shared" si="44"/>
        <v>0</v>
      </c>
      <c r="L190" s="301">
        <f t="shared" si="45"/>
        <v>0</v>
      </c>
      <c r="M190" s="302" t="str">
        <f t="shared" si="46"/>
        <v/>
      </c>
      <c r="N190" s="302" t="str">
        <f t="shared" si="47"/>
        <v/>
      </c>
      <c r="O190" s="302" t="str">
        <f t="shared" si="48"/>
        <v/>
      </c>
      <c r="P190" s="303">
        <v>7.0000000000014495E-5</v>
      </c>
      <c r="Q190" s="303">
        <v>0</v>
      </c>
      <c r="R190" s="303">
        <v>0</v>
      </c>
      <c r="S190" s="304">
        <v>21</v>
      </c>
      <c r="T190" s="305">
        <f t="shared" si="49"/>
        <v>0</v>
      </c>
      <c r="U190" s="306"/>
    </row>
    <row r="191" spans="1:21" outlineLevel="2">
      <c r="A191" s="226"/>
      <c r="B191" s="273"/>
      <c r="C191" s="273"/>
      <c r="D191" s="293" t="s">
        <v>241</v>
      </c>
      <c r="E191" s="294">
        <v>74</v>
      </c>
      <c r="F191" s="295" t="s">
        <v>502</v>
      </c>
      <c r="G191" s="296" t="s">
        <v>503</v>
      </c>
      <c r="H191" s="297">
        <v>10</v>
      </c>
      <c r="I191" s="298" t="s">
        <v>244</v>
      </c>
      <c r="J191" s="419"/>
      <c r="K191" s="300">
        <f t="shared" si="44"/>
        <v>0</v>
      </c>
      <c r="L191" s="301">
        <f t="shared" si="45"/>
        <v>0</v>
      </c>
      <c r="M191" s="302" t="str">
        <f t="shared" si="46"/>
        <v/>
      </c>
      <c r="N191" s="302" t="str">
        <f t="shared" si="47"/>
        <v/>
      </c>
      <c r="O191" s="302" t="str">
        <f t="shared" si="48"/>
        <v/>
      </c>
      <c r="P191" s="303">
        <v>1E-4</v>
      </c>
      <c r="Q191" s="303">
        <v>0</v>
      </c>
      <c r="R191" s="303">
        <v>0</v>
      </c>
      <c r="S191" s="304">
        <v>21</v>
      </c>
      <c r="T191" s="305">
        <f t="shared" si="49"/>
        <v>0</v>
      </c>
      <c r="U191" s="306"/>
    </row>
    <row r="192" spans="1:21" outlineLevel="2">
      <c r="A192" s="226"/>
      <c r="B192" s="273"/>
      <c r="C192" s="273"/>
      <c r="D192" s="293" t="s">
        <v>241</v>
      </c>
      <c r="E192" s="294">
        <v>75</v>
      </c>
      <c r="F192" s="295" t="s">
        <v>504</v>
      </c>
      <c r="G192" s="296" t="s">
        <v>505</v>
      </c>
      <c r="H192" s="297">
        <v>11</v>
      </c>
      <c r="I192" s="298" t="s">
        <v>244</v>
      </c>
      <c r="J192" s="419"/>
      <c r="K192" s="300">
        <f t="shared" si="44"/>
        <v>0</v>
      </c>
      <c r="L192" s="301">
        <f t="shared" si="45"/>
        <v>0</v>
      </c>
      <c r="M192" s="302" t="str">
        <f t="shared" si="46"/>
        <v/>
      </c>
      <c r="N192" s="302" t="str">
        <f t="shared" si="47"/>
        <v/>
      </c>
      <c r="O192" s="302" t="str">
        <f t="shared" si="48"/>
        <v/>
      </c>
      <c r="P192" s="303">
        <v>2.9999999999999997E-4</v>
      </c>
      <c r="Q192" s="303">
        <v>0</v>
      </c>
      <c r="R192" s="303">
        <v>0</v>
      </c>
      <c r="S192" s="304">
        <v>21</v>
      </c>
      <c r="T192" s="305">
        <f t="shared" si="49"/>
        <v>0</v>
      </c>
      <c r="U192" s="306"/>
    </row>
    <row r="193" spans="1:21" outlineLevel="2">
      <c r="A193" s="226"/>
      <c r="B193" s="273"/>
      <c r="C193" s="273"/>
      <c r="D193" s="293" t="s">
        <v>241</v>
      </c>
      <c r="E193" s="294">
        <v>76</v>
      </c>
      <c r="F193" s="295" t="s">
        <v>506</v>
      </c>
      <c r="G193" s="296" t="s">
        <v>507</v>
      </c>
      <c r="H193" s="297">
        <v>21</v>
      </c>
      <c r="I193" s="298" t="s">
        <v>244</v>
      </c>
      <c r="J193" s="419"/>
      <c r="K193" s="300">
        <f t="shared" si="44"/>
        <v>0</v>
      </c>
      <c r="L193" s="301">
        <f t="shared" si="45"/>
        <v>0</v>
      </c>
      <c r="M193" s="302" t="str">
        <f t="shared" si="46"/>
        <v/>
      </c>
      <c r="N193" s="302" t="str">
        <f t="shared" si="47"/>
        <v/>
      </c>
      <c r="O193" s="302" t="str">
        <f t="shared" si="48"/>
        <v/>
      </c>
      <c r="P193" s="303">
        <v>0</v>
      </c>
      <c r="Q193" s="303">
        <v>0</v>
      </c>
      <c r="R193" s="303">
        <v>0</v>
      </c>
      <c r="S193" s="304">
        <v>21</v>
      </c>
      <c r="T193" s="305">
        <f t="shared" si="49"/>
        <v>0</v>
      </c>
      <c r="U193" s="306"/>
    </row>
    <row r="194" spans="1:21" outlineLevel="2">
      <c r="A194" s="226"/>
      <c r="B194" s="273"/>
      <c r="C194" s="273"/>
      <c r="D194" s="293" t="s">
        <v>241</v>
      </c>
      <c r="E194" s="294">
        <v>77</v>
      </c>
      <c r="F194" s="295" t="s">
        <v>508</v>
      </c>
      <c r="G194" s="296" t="s">
        <v>509</v>
      </c>
      <c r="H194" s="297">
        <v>11</v>
      </c>
      <c r="I194" s="298" t="s">
        <v>244</v>
      </c>
      <c r="J194" s="419"/>
      <c r="K194" s="300">
        <f t="shared" si="44"/>
        <v>0</v>
      </c>
      <c r="L194" s="301">
        <f t="shared" si="45"/>
        <v>0</v>
      </c>
      <c r="M194" s="302" t="str">
        <f t="shared" si="46"/>
        <v/>
      </c>
      <c r="N194" s="302" t="str">
        <f t="shared" si="47"/>
        <v/>
      </c>
      <c r="O194" s="302" t="str">
        <f t="shared" si="48"/>
        <v/>
      </c>
      <c r="P194" s="303">
        <v>0</v>
      </c>
      <c r="Q194" s="303">
        <v>0</v>
      </c>
      <c r="R194" s="303">
        <v>0</v>
      </c>
      <c r="S194" s="304">
        <v>21</v>
      </c>
      <c r="T194" s="305">
        <f t="shared" si="49"/>
        <v>0</v>
      </c>
      <c r="U194" s="306"/>
    </row>
    <row r="195" spans="1:21" ht="25.5" customHeight="1" outlineLevel="2">
      <c r="A195" s="226"/>
      <c r="B195" s="273"/>
      <c r="C195" s="273"/>
      <c r="D195" s="293" t="s">
        <v>237</v>
      </c>
      <c r="E195" s="294">
        <v>78</v>
      </c>
      <c r="F195" s="295" t="s">
        <v>510</v>
      </c>
      <c r="G195" s="296" t="s">
        <v>511</v>
      </c>
      <c r="H195" s="297">
        <v>1</v>
      </c>
      <c r="I195" s="298" t="s">
        <v>240</v>
      </c>
      <c r="J195" s="419"/>
      <c r="K195" s="300">
        <f t="shared" si="44"/>
        <v>0</v>
      </c>
      <c r="L195" s="301" t="str">
        <f t="shared" si="45"/>
        <v/>
      </c>
      <c r="M195" s="302">
        <f t="shared" si="46"/>
        <v>0</v>
      </c>
      <c r="N195" s="302" t="str">
        <f t="shared" si="47"/>
        <v/>
      </c>
      <c r="O195" s="302" t="str">
        <f t="shared" si="48"/>
        <v/>
      </c>
      <c r="P195" s="303">
        <v>0</v>
      </c>
      <c r="Q195" s="303">
        <v>0</v>
      </c>
      <c r="R195" s="303">
        <v>0.431999999999789</v>
      </c>
      <c r="S195" s="304">
        <v>21</v>
      </c>
      <c r="T195" s="305">
        <f t="shared" si="49"/>
        <v>0</v>
      </c>
      <c r="U195" s="306"/>
    </row>
    <row r="196" spans="1:21" outlineLevel="2">
      <c r="A196" s="226"/>
      <c r="B196" s="273"/>
      <c r="C196" s="273"/>
      <c r="D196" s="293" t="s">
        <v>241</v>
      </c>
      <c r="E196" s="294">
        <v>79</v>
      </c>
      <c r="F196" s="295" t="s">
        <v>512</v>
      </c>
      <c r="G196" s="296" t="s">
        <v>513</v>
      </c>
      <c r="H196" s="297">
        <v>1</v>
      </c>
      <c r="I196" s="298" t="s">
        <v>244</v>
      </c>
      <c r="J196" s="419"/>
      <c r="K196" s="300">
        <f t="shared" si="44"/>
        <v>0</v>
      </c>
      <c r="L196" s="301">
        <f t="shared" si="45"/>
        <v>0</v>
      </c>
      <c r="M196" s="302" t="str">
        <f t="shared" si="46"/>
        <v/>
      </c>
      <c r="N196" s="302" t="str">
        <f t="shared" si="47"/>
        <v/>
      </c>
      <c r="O196" s="302" t="str">
        <f t="shared" si="48"/>
        <v/>
      </c>
      <c r="P196" s="303">
        <v>3.8999999999989043E-4</v>
      </c>
      <c r="Q196" s="303">
        <v>0</v>
      </c>
      <c r="R196" s="303">
        <v>0</v>
      </c>
      <c r="S196" s="304">
        <v>21</v>
      </c>
      <c r="T196" s="305">
        <f t="shared" si="49"/>
        <v>0</v>
      </c>
      <c r="U196" s="306"/>
    </row>
    <row r="197" spans="1:21" outlineLevel="2">
      <c r="A197" s="226"/>
      <c r="B197" s="273"/>
      <c r="C197" s="273"/>
      <c r="D197" s="293" t="s">
        <v>237</v>
      </c>
      <c r="E197" s="294">
        <v>80</v>
      </c>
      <c r="F197" s="295" t="s">
        <v>514</v>
      </c>
      <c r="G197" s="296" t="s">
        <v>515</v>
      </c>
      <c r="H197" s="297">
        <v>1</v>
      </c>
      <c r="I197" s="298" t="s">
        <v>240</v>
      </c>
      <c r="J197" s="419"/>
      <c r="K197" s="300">
        <f t="shared" si="44"/>
        <v>0</v>
      </c>
      <c r="L197" s="301" t="str">
        <f t="shared" si="45"/>
        <v/>
      </c>
      <c r="M197" s="302">
        <f t="shared" si="46"/>
        <v>0</v>
      </c>
      <c r="N197" s="302" t="str">
        <f t="shared" si="47"/>
        <v/>
      </c>
      <c r="O197" s="302" t="str">
        <f t="shared" si="48"/>
        <v/>
      </c>
      <c r="P197" s="303">
        <v>0</v>
      </c>
      <c r="Q197" s="303">
        <v>0</v>
      </c>
      <c r="R197" s="303">
        <v>0</v>
      </c>
      <c r="S197" s="304">
        <v>21</v>
      </c>
      <c r="T197" s="305">
        <f t="shared" si="49"/>
        <v>0</v>
      </c>
      <c r="U197" s="306"/>
    </row>
    <row r="198" spans="1:21" s="313" customFormat="1" ht="11.25" outlineLevel="2">
      <c r="A198" s="307"/>
      <c r="B198" s="307"/>
      <c r="C198" s="307"/>
      <c r="D198" s="307"/>
      <c r="E198" s="307"/>
      <c r="F198" s="307"/>
      <c r="G198" s="308" t="s">
        <v>516</v>
      </c>
      <c r="H198" s="307"/>
      <c r="I198" s="309"/>
      <c r="J198" s="417"/>
      <c r="K198" s="307"/>
      <c r="L198" s="310"/>
      <c r="M198" s="310"/>
      <c r="N198" s="310"/>
      <c r="O198" s="310"/>
      <c r="P198" s="311"/>
      <c r="Q198" s="307"/>
      <c r="R198" s="307"/>
      <c r="S198" s="312"/>
      <c r="T198" s="312"/>
      <c r="U198" s="307"/>
    </row>
    <row r="199" spans="1:21" outlineLevel="2">
      <c r="A199" s="226"/>
      <c r="B199" s="273"/>
      <c r="C199" s="273"/>
      <c r="D199" s="293" t="s">
        <v>241</v>
      </c>
      <c r="E199" s="294">
        <v>81</v>
      </c>
      <c r="F199" s="295" t="s">
        <v>517</v>
      </c>
      <c r="G199" s="296" t="s">
        <v>518</v>
      </c>
      <c r="H199" s="297">
        <v>1</v>
      </c>
      <c r="I199" s="298" t="s">
        <v>244</v>
      </c>
      <c r="J199" s="419"/>
      <c r="K199" s="300">
        <f>H199*J199</f>
        <v>0</v>
      </c>
      <c r="L199" s="301">
        <f>IF(D199="S",K199,"")</f>
        <v>0</v>
      </c>
      <c r="M199" s="302" t="str">
        <f>IF(OR(D199="P",D199="U"),K199,"")</f>
        <v/>
      </c>
      <c r="N199" s="302" t="str">
        <f>IF(D199="H",K199,"")</f>
        <v/>
      </c>
      <c r="O199" s="302" t="str">
        <f>IF(D199="V",K199,"")</f>
        <v/>
      </c>
      <c r="P199" s="303">
        <v>0</v>
      </c>
      <c r="Q199" s="303">
        <v>0</v>
      </c>
      <c r="R199" s="303">
        <v>0</v>
      </c>
      <c r="S199" s="304">
        <v>21</v>
      </c>
      <c r="T199" s="305">
        <f>K199*(S199+100)/100</f>
        <v>0</v>
      </c>
      <c r="U199" s="306"/>
    </row>
    <row r="200" spans="1:21" ht="25.5" customHeight="1" outlineLevel="2">
      <c r="A200" s="226"/>
      <c r="B200" s="273"/>
      <c r="C200" s="273"/>
      <c r="D200" s="293" t="s">
        <v>237</v>
      </c>
      <c r="E200" s="294">
        <v>82</v>
      </c>
      <c r="F200" s="295" t="s">
        <v>519</v>
      </c>
      <c r="G200" s="296" t="s">
        <v>520</v>
      </c>
      <c r="H200" s="297">
        <v>3</v>
      </c>
      <c r="I200" s="298" t="s">
        <v>240</v>
      </c>
      <c r="J200" s="419"/>
      <c r="K200" s="300">
        <f>H200*J200</f>
        <v>0</v>
      </c>
      <c r="L200" s="301" t="str">
        <f>IF(D200="S",K200,"")</f>
        <v/>
      </c>
      <c r="M200" s="302">
        <f>IF(OR(D200="P",D200="U"),K200,"")</f>
        <v>0</v>
      </c>
      <c r="N200" s="302" t="str">
        <f>IF(D200="H",K200,"")</f>
        <v/>
      </c>
      <c r="O200" s="302" t="str">
        <f>IF(D200="V",K200,"")</f>
        <v/>
      </c>
      <c r="P200" s="303">
        <v>0</v>
      </c>
      <c r="Q200" s="303">
        <v>0</v>
      </c>
      <c r="R200" s="303">
        <v>0.50600000000031287</v>
      </c>
      <c r="S200" s="304">
        <v>21</v>
      </c>
      <c r="T200" s="305">
        <f>K200*(S200+100)/100</f>
        <v>0</v>
      </c>
      <c r="U200" s="306"/>
    </row>
    <row r="201" spans="1:21" s="313" customFormat="1" ht="11.25" outlineLevel="2">
      <c r="A201" s="307"/>
      <c r="B201" s="307"/>
      <c r="C201" s="307"/>
      <c r="D201" s="307"/>
      <c r="E201" s="307"/>
      <c r="F201" s="307"/>
      <c r="G201" s="308" t="s">
        <v>521</v>
      </c>
      <c r="H201" s="307"/>
      <c r="I201" s="309"/>
      <c r="J201" s="417"/>
      <c r="K201" s="307"/>
      <c r="L201" s="310"/>
      <c r="M201" s="310"/>
      <c r="N201" s="310"/>
      <c r="O201" s="310"/>
      <c r="P201" s="311"/>
      <c r="Q201" s="307"/>
      <c r="R201" s="307"/>
      <c r="S201" s="312"/>
      <c r="T201" s="312"/>
      <c r="U201" s="307"/>
    </row>
    <row r="202" spans="1:21" outlineLevel="2">
      <c r="A202" s="226"/>
      <c r="B202" s="273"/>
      <c r="C202" s="273"/>
      <c r="D202" s="293" t="s">
        <v>241</v>
      </c>
      <c r="E202" s="294">
        <v>83</v>
      </c>
      <c r="F202" s="295" t="s">
        <v>522</v>
      </c>
      <c r="G202" s="296" t="s">
        <v>523</v>
      </c>
      <c r="H202" s="297">
        <v>1</v>
      </c>
      <c r="I202" s="298" t="s">
        <v>244</v>
      </c>
      <c r="J202" s="419"/>
      <c r="K202" s="300">
        <f>H202*J202</f>
        <v>0</v>
      </c>
      <c r="L202" s="301">
        <f>IF(D202="S",K202,"")</f>
        <v>0</v>
      </c>
      <c r="M202" s="302" t="str">
        <f>IF(OR(D202="P",D202="U"),K202,"")</f>
        <v/>
      </c>
      <c r="N202" s="302" t="str">
        <f>IF(D202="H",K202,"")</f>
        <v/>
      </c>
      <c r="O202" s="302" t="str">
        <f>IF(D202="V",K202,"")</f>
        <v/>
      </c>
      <c r="P202" s="303">
        <v>4.5999999999999999E-2</v>
      </c>
      <c r="Q202" s="303">
        <v>0</v>
      </c>
      <c r="R202" s="303">
        <v>0</v>
      </c>
      <c r="S202" s="304">
        <v>21</v>
      </c>
      <c r="T202" s="305">
        <f>K202*(S202+100)/100</f>
        <v>0</v>
      </c>
      <c r="U202" s="306"/>
    </row>
    <row r="203" spans="1:21" ht="25.5" outlineLevel="2">
      <c r="A203" s="226"/>
      <c r="B203" s="273"/>
      <c r="C203" s="273"/>
      <c r="D203" s="293" t="s">
        <v>237</v>
      </c>
      <c r="E203" s="294">
        <v>84</v>
      </c>
      <c r="F203" s="295" t="s">
        <v>524</v>
      </c>
      <c r="G203" s="296" t="s">
        <v>525</v>
      </c>
      <c r="H203" s="297">
        <v>1</v>
      </c>
      <c r="I203" s="298" t="s">
        <v>240</v>
      </c>
      <c r="J203" s="419"/>
      <c r="K203" s="300">
        <f>H203*J203</f>
        <v>0</v>
      </c>
      <c r="L203" s="301" t="str">
        <f>IF(D203="S",K203,"")</f>
        <v/>
      </c>
      <c r="M203" s="302">
        <f>IF(OR(D203="P",D203="U"),K203,"")</f>
        <v>0</v>
      </c>
      <c r="N203" s="302" t="str">
        <f>IF(D203="H",K203,"")</f>
        <v/>
      </c>
      <c r="O203" s="302" t="str">
        <f>IF(D203="V",K203,"")</f>
        <v/>
      </c>
      <c r="P203" s="303">
        <v>0</v>
      </c>
      <c r="Q203" s="303">
        <v>0</v>
      </c>
      <c r="R203" s="303">
        <v>4.9579999999987194</v>
      </c>
      <c r="S203" s="304">
        <v>21</v>
      </c>
      <c r="T203" s="305">
        <f>K203*(S203+100)/100</f>
        <v>0</v>
      </c>
      <c r="U203" s="306"/>
    </row>
    <row r="204" spans="1:21" s="313" customFormat="1" ht="11.25" outlineLevel="2">
      <c r="A204" s="307"/>
      <c r="B204" s="307"/>
      <c r="C204" s="307"/>
      <c r="D204" s="307"/>
      <c r="E204" s="307"/>
      <c r="F204" s="307"/>
      <c r="G204" s="308" t="s">
        <v>526</v>
      </c>
      <c r="H204" s="307"/>
      <c r="I204" s="309"/>
      <c r="J204" s="417"/>
      <c r="K204" s="307"/>
      <c r="L204" s="310"/>
      <c r="M204" s="310"/>
      <c r="N204" s="310"/>
      <c r="O204" s="310"/>
      <c r="P204" s="311"/>
      <c r="Q204" s="307"/>
      <c r="R204" s="307"/>
      <c r="S204" s="312"/>
      <c r="T204" s="312"/>
      <c r="U204" s="307"/>
    </row>
    <row r="205" spans="1:21" outlineLevel="2">
      <c r="A205" s="226"/>
      <c r="B205" s="273"/>
      <c r="C205" s="273"/>
      <c r="D205" s="293" t="s">
        <v>237</v>
      </c>
      <c r="E205" s="294">
        <v>85</v>
      </c>
      <c r="F205" s="295" t="s">
        <v>527</v>
      </c>
      <c r="G205" s="296" t="s">
        <v>528</v>
      </c>
      <c r="H205" s="297">
        <v>30</v>
      </c>
      <c r="I205" s="298" t="s">
        <v>240</v>
      </c>
      <c r="J205" s="419"/>
      <c r="K205" s="300">
        <f>H205*J205</f>
        <v>0</v>
      </c>
      <c r="L205" s="301" t="str">
        <f>IF(D205="S",K205,"")</f>
        <v/>
      </c>
      <c r="M205" s="302">
        <f>IF(OR(D205="P",D205="U"),K205,"")</f>
        <v>0</v>
      </c>
      <c r="N205" s="302" t="str">
        <f>IF(D205="H",K205,"")</f>
        <v/>
      </c>
      <c r="O205" s="302" t="str">
        <f>IF(D205="V",K205,"")</f>
        <v/>
      </c>
      <c r="P205" s="303">
        <v>0</v>
      </c>
      <c r="Q205" s="303">
        <v>0</v>
      </c>
      <c r="R205" s="303">
        <v>0.26400000000012369</v>
      </c>
      <c r="S205" s="304">
        <v>21</v>
      </c>
      <c r="T205" s="305">
        <f>K205*(S205+100)/100</f>
        <v>0</v>
      </c>
      <c r="U205" s="306"/>
    </row>
    <row r="206" spans="1:21" outlineLevel="2">
      <c r="A206" s="226"/>
      <c r="B206" s="273"/>
      <c r="C206" s="273"/>
      <c r="D206" s="293" t="s">
        <v>241</v>
      </c>
      <c r="E206" s="294">
        <v>86</v>
      </c>
      <c r="F206" s="295" t="s">
        <v>529</v>
      </c>
      <c r="G206" s="296" t="s">
        <v>530</v>
      </c>
      <c r="H206" s="297">
        <v>30</v>
      </c>
      <c r="I206" s="298" t="s">
        <v>244</v>
      </c>
      <c r="J206" s="419"/>
      <c r="K206" s="300">
        <f>H206*J206</f>
        <v>0</v>
      </c>
      <c r="L206" s="301">
        <f>IF(D206="S",K206,"")</f>
        <v>0</v>
      </c>
      <c r="M206" s="302" t="str">
        <f>IF(OR(D206="P",D206="U"),K206,"")</f>
        <v/>
      </c>
      <c r="N206" s="302" t="str">
        <f>IF(D206="H",K206,"")</f>
        <v/>
      </c>
      <c r="O206" s="302" t="str">
        <f>IF(D206="V",K206,"")</f>
        <v/>
      </c>
      <c r="P206" s="303">
        <v>0</v>
      </c>
      <c r="Q206" s="303">
        <v>0</v>
      </c>
      <c r="R206" s="303">
        <v>0</v>
      </c>
      <c r="S206" s="304">
        <v>21</v>
      </c>
      <c r="T206" s="305">
        <f>K206*(S206+100)/100</f>
        <v>0</v>
      </c>
      <c r="U206" s="306"/>
    </row>
    <row r="207" spans="1:21" outlineLevel="2">
      <c r="A207" s="226"/>
      <c r="B207" s="273"/>
      <c r="C207" s="273"/>
      <c r="D207" s="293" t="s">
        <v>241</v>
      </c>
      <c r="E207" s="294">
        <v>87</v>
      </c>
      <c r="F207" s="295" t="s">
        <v>531</v>
      </c>
      <c r="G207" s="296" t="s">
        <v>532</v>
      </c>
      <c r="H207" s="297">
        <v>30</v>
      </c>
      <c r="I207" s="298" t="s">
        <v>244</v>
      </c>
      <c r="J207" s="419"/>
      <c r="K207" s="300">
        <f>H207*J207</f>
        <v>0</v>
      </c>
      <c r="L207" s="301">
        <f>IF(D207="S",K207,"")</f>
        <v>0</v>
      </c>
      <c r="M207" s="302" t="str">
        <f>IF(OR(D207="P",D207="U"),K207,"")</f>
        <v/>
      </c>
      <c r="N207" s="302" t="str">
        <f>IF(D207="H",K207,"")</f>
        <v/>
      </c>
      <c r="O207" s="302" t="str">
        <f>IF(D207="V",K207,"")</f>
        <v/>
      </c>
      <c r="P207" s="303">
        <v>0</v>
      </c>
      <c r="Q207" s="303">
        <v>0</v>
      </c>
      <c r="R207" s="303">
        <v>0</v>
      </c>
      <c r="S207" s="304">
        <v>21</v>
      </c>
      <c r="T207" s="305">
        <f>K207*(S207+100)/100</f>
        <v>0</v>
      </c>
      <c r="U207" s="306"/>
    </row>
    <row r="208" spans="1:21" outlineLevel="2">
      <c r="A208" s="226"/>
      <c r="B208" s="273"/>
      <c r="C208" s="273"/>
      <c r="D208" s="293" t="s">
        <v>237</v>
      </c>
      <c r="E208" s="294">
        <v>88</v>
      </c>
      <c r="F208" s="295" t="s">
        <v>533</v>
      </c>
      <c r="G208" s="296" t="s">
        <v>534</v>
      </c>
      <c r="H208" s="297">
        <v>15</v>
      </c>
      <c r="I208" s="298" t="s">
        <v>240</v>
      </c>
      <c r="J208" s="419"/>
      <c r="K208" s="300">
        <f>H208*J208</f>
        <v>0</v>
      </c>
      <c r="L208" s="301" t="str">
        <f>IF(D208="S",K208,"")</f>
        <v/>
      </c>
      <c r="M208" s="302">
        <f>IF(OR(D208="P",D208="U"),K208,"")</f>
        <v>0</v>
      </c>
      <c r="N208" s="302" t="str">
        <f>IF(D208="H",K208,"")</f>
        <v/>
      </c>
      <c r="O208" s="302" t="str">
        <f>IF(D208="V",K208,"")</f>
        <v/>
      </c>
      <c r="P208" s="303">
        <v>0</v>
      </c>
      <c r="Q208" s="303">
        <v>0</v>
      </c>
      <c r="R208" s="303">
        <v>2.6000000000010459E-2</v>
      </c>
      <c r="S208" s="304">
        <v>21</v>
      </c>
      <c r="T208" s="305">
        <f>K208*(S208+100)/100</f>
        <v>0</v>
      </c>
      <c r="U208" s="306"/>
    </row>
    <row r="209" spans="1:21" outlineLevel="1">
      <c r="A209" s="226"/>
      <c r="B209" s="274"/>
      <c r="C209" s="275" t="s">
        <v>535</v>
      </c>
      <c r="D209" s="276" t="s">
        <v>233</v>
      </c>
      <c r="E209" s="277"/>
      <c r="F209" s="277" t="s">
        <v>234</v>
      </c>
      <c r="G209" s="278" t="s">
        <v>536</v>
      </c>
      <c r="H209" s="277"/>
      <c r="I209" s="276"/>
      <c r="J209" s="416"/>
      <c r="K209" s="279">
        <f>SUBTOTAL(9,K210:K224)</f>
        <v>0</v>
      </c>
      <c r="L209" s="280">
        <f>SUBTOTAL(9,L210:L224)</f>
        <v>0</v>
      </c>
      <c r="M209" s="280">
        <f>SUBTOTAL(9,M210:M224)</f>
        <v>0</v>
      </c>
      <c r="N209" s="280">
        <f>SUBTOTAL(9,N210:N224)</f>
        <v>0</v>
      </c>
      <c r="O209" s="280">
        <f>SUBTOTAL(9,O210:O224)</f>
        <v>0</v>
      </c>
      <c r="P209" s="281">
        <f>SUMPRODUCT(P210:P224,H210:H224)</f>
        <v>1</v>
      </c>
      <c r="Q209" s="281">
        <f>SUMPRODUCT(Q210:Q224,H210:H224)</f>
        <v>0</v>
      </c>
      <c r="R209" s="281">
        <f>SUMPRODUCT(R210:R224,H210:H224)</f>
        <v>83.576000000011618</v>
      </c>
      <c r="S209" s="282">
        <f>SUMPRODUCT(S210:S224,K210:K224)/100</f>
        <v>0</v>
      </c>
      <c r="T209" s="282">
        <f>K209+S209</f>
        <v>0</v>
      </c>
      <c r="U209" s="273"/>
    </row>
    <row r="210" spans="1:21" outlineLevel="2">
      <c r="A210" s="226"/>
      <c r="B210" s="283"/>
      <c r="C210" s="284"/>
      <c r="D210" s="285"/>
      <c r="E210" s="286" t="s">
        <v>236</v>
      </c>
      <c r="F210" s="287"/>
      <c r="G210" s="288"/>
      <c r="H210" s="287"/>
      <c r="I210" s="285"/>
      <c r="J210" s="418"/>
      <c r="K210" s="289"/>
      <c r="L210" s="290"/>
      <c r="M210" s="290"/>
      <c r="N210" s="290"/>
      <c r="O210" s="290"/>
      <c r="P210" s="291"/>
      <c r="Q210" s="291"/>
      <c r="R210" s="291"/>
      <c r="S210" s="292"/>
      <c r="T210" s="292"/>
      <c r="U210" s="273"/>
    </row>
    <row r="211" spans="1:21" ht="25.5" outlineLevel="2">
      <c r="A211" s="226"/>
      <c r="B211" s="273"/>
      <c r="C211" s="273"/>
      <c r="D211" s="293" t="s">
        <v>237</v>
      </c>
      <c r="E211" s="294">
        <v>1</v>
      </c>
      <c r="F211" s="295" t="s">
        <v>378</v>
      </c>
      <c r="G211" s="296" t="s">
        <v>379</v>
      </c>
      <c r="H211" s="297">
        <v>40</v>
      </c>
      <c r="I211" s="298" t="s">
        <v>240</v>
      </c>
      <c r="J211" s="419"/>
      <c r="K211" s="300">
        <f t="shared" ref="K211:K224" si="50">H211*J211</f>
        <v>0</v>
      </c>
      <c r="L211" s="301" t="str">
        <f t="shared" ref="L211:L224" si="51">IF(D211="S",K211,"")</f>
        <v/>
      </c>
      <c r="M211" s="302">
        <f t="shared" ref="M211:M224" si="52">IF(OR(D211="P",D211="U"),K211,"")</f>
        <v>0</v>
      </c>
      <c r="N211" s="302" t="str">
        <f t="shared" ref="N211:N224" si="53">IF(D211="H",K211,"")</f>
        <v/>
      </c>
      <c r="O211" s="302" t="str">
        <f t="shared" ref="O211:O224" si="54">IF(D211="V",K211,"")</f>
        <v/>
      </c>
      <c r="P211" s="303">
        <v>0</v>
      </c>
      <c r="Q211" s="303">
        <v>0</v>
      </c>
      <c r="R211" s="303">
        <v>0.6750000000001819</v>
      </c>
      <c r="S211" s="304">
        <v>21</v>
      </c>
      <c r="T211" s="305">
        <f t="shared" ref="T211:T224" si="55">K211*(S211+100)/100</f>
        <v>0</v>
      </c>
      <c r="U211" s="306"/>
    </row>
    <row r="212" spans="1:21" outlineLevel="2">
      <c r="A212" s="226"/>
      <c r="B212" s="273"/>
      <c r="C212" s="273"/>
      <c r="D212" s="293" t="s">
        <v>237</v>
      </c>
      <c r="E212" s="294">
        <v>2</v>
      </c>
      <c r="F212" s="295" t="s">
        <v>537</v>
      </c>
      <c r="G212" s="296" t="s">
        <v>538</v>
      </c>
      <c r="H212" s="297">
        <v>20</v>
      </c>
      <c r="I212" s="298" t="s">
        <v>353</v>
      </c>
      <c r="J212" s="419"/>
      <c r="K212" s="300">
        <f t="shared" si="50"/>
        <v>0</v>
      </c>
      <c r="L212" s="301" t="str">
        <f t="shared" si="51"/>
        <v/>
      </c>
      <c r="M212" s="302">
        <f t="shared" si="52"/>
        <v>0</v>
      </c>
      <c r="N212" s="302" t="str">
        <f t="shared" si="53"/>
        <v/>
      </c>
      <c r="O212" s="302" t="str">
        <f t="shared" si="54"/>
        <v/>
      </c>
      <c r="P212" s="303">
        <v>0</v>
      </c>
      <c r="Q212" s="303">
        <v>0</v>
      </c>
      <c r="R212" s="303">
        <v>0.46099999999978536</v>
      </c>
      <c r="S212" s="304">
        <v>21</v>
      </c>
      <c r="T212" s="305">
        <f t="shared" si="55"/>
        <v>0</v>
      </c>
      <c r="U212" s="306"/>
    </row>
    <row r="213" spans="1:21" outlineLevel="2">
      <c r="A213" s="226"/>
      <c r="B213" s="273"/>
      <c r="C213" s="273"/>
      <c r="D213" s="293" t="s">
        <v>237</v>
      </c>
      <c r="E213" s="294">
        <v>3</v>
      </c>
      <c r="F213" s="295" t="s">
        <v>539</v>
      </c>
      <c r="G213" s="296" t="s">
        <v>540</v>
      </c>
      <c r="H213" s="297">
        <v>250</v>
      </c>
      <c r="I213" s="298" t="s">
        <v>353</v>
      </c>
      <c r="J213" s="419"/>
      <c r="K213" s="300">
        <f t="shared" si="50"/>
        <v>0</v>
      </c>
      <c r="L213" s="301" t="str">
        <f t="shared" si="51"/>
        <v/>
      </c>
      <c r="M213" s="302">
        <f t="shared" si="52"/>
        <v>0</v>
      </c>
      <c r="N213" s="302" t="str">
        <f t="shared" si="53"/>
        <v/>
      </c>
      <c r="O213" s="302" t="str">
        <f t="shared" si="54"/>
        <v/>
      </c>
      <c r="P213" s="303">
        <v>0</v>
      </c>
      <c r="Q213" s="303">
        <v>0</v>
      </c>
      <c r="R213" s="303">
        <v>9.0000000000031832E-2</v>
      </c>
      <c r="S213" s="304">
        <v>21</v>
      </c>
      <c r="T213" s="305">
        <f t="shared" si="55"/>
        <v>0</v>
      </c>
      <c r="U213" s="306"/>
    </row>
    <row r="214" spans="1:21" ht="25.5" outlineLevel="2">
      <c r="A214" s="226"/>
      <c r="B214" s="273"/>
      <c r="C214" s="273"/>
      <c r="D214" s="293" t="s">
        <v>237</v>
      </c>
      <c r="E214" s="294">
        <v>4</v>
      </c>
      <c r="F214" s="295" t="s">
        <v>476</v>
      </c>
      <c r="G214" s="296" t="s">
        <v>477</v>
      </c>
      <c r="H214" s="297">
        <v>80</v>
      </c>
      <c r="I214" s="298" t="s">
        <v>240</v>
      </c>
      <c r="J214" s="419"/>
      <c r="K214" s="300">
        <f t="shared" si="50"/>
        <v>0</v>
      </c>
      <c r="L214" s="301" t="str">
        <f t="shared" si="51"/>
        <v/>
      </c>
      <c r="M214" s="302">
        <f t="shared" si="52"/>
        <v>0</v>
      </c>
      <c r="N214" s="302" t="str">
        <f t="shared" si="53"/>
        <v/>
      </c>
      <c r="O214" s="302" t="str">
        <f t="shared" si="54"/>
        <v/>
      </c>
      <c r="P214" s="303">
        <v>0</v>
      </c>
      <c r="Q214" s="303">
        <v>0</v>
      </c>
      <c r="R214" s="303">
        <v>5.0999999999987722E-2</v>
      </c>
      <c r="S214" s="304">
        <v>21</v>
      </c>
      <c r="T214" s="305">
        <f t="shared" si="55"/>
        <v>0</v>
      </c>
      <c r="U214" s="306"/>
    </row>
    <row r="215" spans="1:21" outlineLevel="2">
      <c r="A215" s="226"/>
      <c r="B215" s="273"/>
      <c r="C215" s="273"/>
      <c r="D215" s="293" t="s">
        <v>237</v>
      </c>
      <c r="E215" s="294">
        <v>5</v>
      </c>
      <c r="F215" s="295" t="s">
        <v>541</v>
      </c>
      <c r="G215" s="296" t="s">
        <v>542</v>
      </c>
      <c r="H215" s="297">
        <v>30</v>
      </c>
      <c r="I215" s="298" t="s">
        <v>240</v>
      </c>
      <c r="J215" s="419"/>
      <c r="K215" s="300">
        <f t="shared" si="50"/>
        <v>0</v>
      </c>
      <c r="L215" s="301" t="str">
        <f t="shared" si="51"/>
        <v/>
      </c>
      <c r="M215" s="302">
        <f t="shared" si="52"/>
        <v>0</v>
      </c>
      <c r="N215" s="302" t="str">
        <f t="shared" si="53"/>
        <v/>
      </c>
      <c r="O215" s="302" t="str">
        <f t="shared" si="54"/>
        <v/>
      </c>
      <c r="P215" s="303">
        <v>0</v>
      </c>
      <c r="Q215" s="303">
        <v>0</v>
      </c>
      <c r="R215" s="303">
        <v>0</v>
      </c>
      <c r="S215" s="304">
        <v>21</v>
      </c>
      <c r="T215" s="305">
        <f t="shared" si="55"/>
        <v>0</v>
      </c>
      <c r="U215" s="306"/>
    </row>
    <row r="216" spans="1:21" ht="25.5" outlineLevel="2">
      <c r="A216" s="226"/>
      <c r="B216" s="273"/>
      <c r="C216" s="273"/>
      <c r="D216" s="293" t="s">
        <v>237</v>
      </c>
      <c r="E216" s="294">
        <v>6</v>
      </c>
      <c r="F216" s="295" t="s">
        <v>543</v>
      </c>
      <c r="G216" s="296" t="s">
        <v>544</v>
      </c>
      <c r="H216" s="297">
        <v>10</v>
      </c>
      <c r="I216" s="298" t="s">
        <v>240</v>
      </c>
      <c r="J216" s="419"/>
      <c r="K216" s="300">
        <f t="shared" si="50"/>
        <v>0</v>
      </c>
      <c r="L216" s="301" t="str">
        <f t="shared" si="51"/>
        <v/>
      </c>
      <c r="M216" s="302">
        <f t="shared" si="52"/>
        <v>0</v>
      </c>
      <c r="N216" s="302" t="str">
        <f t="shared" si="53"/>
        <v/>
      </c>
      <c r="O216" s="302" t="str">
        <f t="shared" si="54"/>
        <v/>
      </c>
      <c r="P216" s="303">
        <v>0</v>
      </c>
      <c r="Q216" s="303">
        <v>0</v>
      </c>
      <c r="R216" s="303">
        <v>0.25</v>
      </c>
      <c r="S216" s="304">
        <v>21</v>
      </c>
      <c r="T216" s="305">
        <f t="shared" si="55"/>
        <v>0</v>
      </c>
      <c r="U216" s="306"/>
    </row>
    <row r="217" spans="1:21" ht="25.5" outlineLevel="2">
      <c r="A217" s="226"/>
      <c r="B217" s="273"/>
      <c r="C217" s="273"/>
      <c r="D217" s="293" t="s">
        <v>237</v>
      </c>
      <c r="E217" s="294">
        <v>7</v>
      </c>
      <c r="F217" s="295" t="s">
        <v>545</v>
      </c>
      <c r="G217" s="296" t="s">
        <v>546</v>
      </c>
      <c r="H217" s="297">
        <v>18</v>
      </c>
      <c r="I217" s="298" t="s">
        <v>240</v>
      </c>
      <c r="J217" s="419"/>
      <c r="K217" s="300">
        <f t="shared" si="50"/>
        <v>0</v>
      </c>
      <c r="L217" s="301" t="str">
        <f t="shared" si="51"/>
        <v/>
      </c>
      <c r="M217" s="302">
        <f t="shared" si="52"/>
        <v>0</v>
      </c>
      <c r="N217" s="302" t="str">
        <f t="shared" si="53"/>
        <v/>
      </c>
      <c r="O217" s="302" t="str">
        <f t="shared" si="54"/>
        <v/>
      </c>
      <c r="P217" s="303">
        <v>0</v>
      </c>
      <c r="Q217" s="303">
        <v>0</v>
      </c>
      <c r="R217" s="303">
        <v>0.30600000000004002</v>
      </c>
      <c r="S217" s="304">
        <v>21</v>
      </c>
      <c r="T217" s="305">
        <f t="shared" si="55"/>
        <v>0</v>
      </c>
      <c r="U217" s="306"/>
    </row>
    <row r="218" spans="1:21" ht="25.5" outlineLevel="2">
      <c r="A218" s="226"/>
      <c r="B218" s="273"/>
      <c r="C218" s="273"/>
      <c r="D218" s="293" t="s">
        <v>237</v>
      </c>
      <c r="E218" s="294">
        <v>8</v>
      </c>
      <c r="F218" s="295" t="s">
        <v>547</v>
      </c>
      <c r="G218" s="296" t="s">
        <v>548</v>
      </c>
      <c r="H218" s="297">
        <v>10</v>
      </c>
      <c r="I218" s="298" t="s">
        <v>240</v>
      </c>
      <c r="J218" s="419"/>
      <c r="K218" s="300">
        <f t="shared" si="50"/>
        <v>0</v>
      </c>
      <c r="L218" s="301" t="str">
        <f t="shared" si="51"/>
        <v/>
      </c>
      <c r="M218" s="302">
        <f t="shared" si="52"/>
        <v>0</v>
      </c>
      <c r="N218" s="302" t="str">
        <f t="shared" si="53"/>
        <v/>
      </c>
      <c r="O218" s="302" t="str">
        <f t="shared" si="54"/>
        <v/>
      </c>
      <c r="P218" s="303">
        <v>0</v>
      </c>
      <c r="Q218" s="303">
        <v>0</v>
      </c>
      <c r="R218" s="303">
        <v>0.30600000000004002</v>
      </c>
      <c r="S218" s="304">
        <v>21</v>
      </c>
      <c r="T218" s="305">
        <f t="shared" si="55"/>
        <v>0</v>
      </c>
      <c r="U218" s="306"/>
    </row>
    <row r="219" spans="1:21" ht="25.5" outlineLevel="2">
      <c r="A219" s="226"/>
      <c r="B219" s="273"/>
      <c r="C219" s="273"/>
      <c r="D219" s="293" t="s">
        <v>237</v>
      </c>
      <c r="E219" s="294">
        <v>9</v>
      </c>
      <c r="F219" s="295" t="s">
        <v>549</v>
      </c>
      <c r="G219" s="296" t="s">
        <v>550</v>
      </c>
      <c r="H219" s="297">
        <v>12</v>
      </c>
      <c r="I219" s="298" t="s">
        <v>240</v>
      </c>
      <c r="J219" s="419"/>
      <c r="K219" s="300">
        <f t="shared" si="50"/>
        <v>0</v>
      </c>
      <c r="L219" s="301" t="str">
        <f t="shared" si="51"/>
        <v/>
      </c>
      <c r="M219" s="302">
        <f t="shared" si="52"/>
        <v>0</v>
      </c>
      <c r="N219" s="302" t="str">
        <f t="shared" si="53"/>
        <v/>
      </c>
      <c r="O219" s="302" t="str">
        <f t="shared" si="54"/>
        <v/>
      </c>
      <c r="P219" s="303">
        <v>0</v>
      </c>
      <c r="Q219" s="303">
        <v>0</v>
      </c>
      <c r="R219" s="303">
        <v>0.38700000000017099</v>
      </c>
      <c r="S219" s="304">
        <v>21</v>
      </c>
      <c r="T219" s="305">
        <f t="shared" si="55"/>
        <v>0</v>
      </c>
      <c r="U219" s="306"/>
    </row>
    <row r="220" spans="1:21" ht="25.5" customHeight="1" outlineLevel="2">
      <c r="A220" s="226"/>
      <c r="B220" s="273"/>
      <c r="C220" s="273"/>
      <c r="D220" s="293" t="s">
        <v>237</v>
      </c>
      <c r="E220" s="294">
        <v>10</v>
      </c>
      <c r="F220" s="295" t="s">
        <v>551</v>
      </c>
      <c r="G220" s="296" t="s">
        <v>552</v>
      </c>
      <c r="H220" s="297">
        <v>1</v>
      </c>
      <c r="I220" s="298" t="s">
        <v>240</v>
      </c>
      <c r="J220" s="419"/>
      <c r="K220" s="300">
        <f t="shared" si="50"/>
        <v>0</v>
      </c>
      <c r="L220" s="301" t="str">
        <f t="shared" si="51"/>
        <v/>
      </c>
      <c r="M220" s="302">
        <f t="shared" si="52"/>
        <v>0</v>
      </c>
      <c r="N220" s="302" t="str">
        <f t="shared" si="53"/>
        <v/>
      </c>
      <c r="O220" s="302" t="str">
        <f t="shared" si="54"/>
        <v/>
      </c>
      <c r="P220" s="303">
        <v>0</v>
      </c>
      <c r="Q220" s="303">
        <v>0</v>
      </c>
      <c r="R220" s="303">
        <v>5.0639999999984866</v>
      </c>
      <c r="S220" s="304">
        <v>21</v>
      </c>
      <c r="T220" s="305">
        <f t="shared" si="55"/>
        <v>0</v>
      </c>
      <c r="U220" s="306"/>
    </row>
    <row r="221" spans="1:21" outlineLevel="2">
      <c r="A221" s="226"/>
      <c r="B221" s="273"/>
      <c r="C221" s="273"/>
      <c r="D221" s="293" t="s">
        <v>237</v>
      </c>
      <c r="E221" s="294">
        <v>11</v>
      </c>
      <c r="F221" s="295" t="s">
        <v>553</v>
      </c>
      <c r="G221" s="296" t="s">
        <v>554</v>
      </c>
      <c r="H221" s="297">
        <v>20</v>
      </c>
      <c r="I221" s="298" t="s">
        <v>240</v>
      </c>
      <c r="J221" s="419"/>
      <c r="K221" s="300">
        <f t="shared" si="50"/>
        <v>0</v>
      </c>
      <c r="L221" s="301" t="str">
        <f t="shared" si="51"/>
        <v/>
      </c>
      <c r="M221" s="302">
        <f t="shared" si="52"/>
        <v>0</v>
      </c>
      <c r="N221" s="302" t="str">
        <f t="shared" si="53"/>
        <v/>
      </c>
      <c r="O221" s="302" t="str">
        <f t="shared" si="54"/>
        <v/>
      </c>
      <c r="P221" s="303">
        <v>0</v>
      </c>
      <c r="Q221" s="303">
        <v>0</v>
      </c>
      <c r="R221" s="303">
        <v>0</v>
      </c>
      <c r="S221" s="304">
        <v>21</v>
      </c>
      <c r="T221" s="305">
        <f t="shared" si="55"/>
        <v>0</v>
      </c>
      <c r="U221" s="306"/>
    </row>
    <row r="222" spans="1:21" ht="25.5" outlineLevel="2">
      <c r="A222" s="226"/>
      <c r="B222" s="273"/>
      <c r="C222" s="273"/>
      <c r="D222" s="293" t="s">
        <v>237</v>
      </c>
      <c r="E222" s="294">
        <v>12</v>
      </c>
      <c r="F222" s="295" t="s">
        <v>555</v>
      </c>
      <c r="G222" s="296" t="s">
        <v>556</v>
      </c>
      <c r="H222" s="297">
        <v>36</v>
      </c>
      <c r="I222" s="298" t="s">
        <v>557</v>
      </c>
      <c r="J222" s="419"/>
      <c r="K222" s="300">
        <f t="shared" si="50"/>
        <v>0</v>
      </c>
      <c r="L222" s="301" t="str">
        <f t="shared" si="51"/>
        <v/>
      </c>
      <c r="M222" s="302">
        <f t="shared" si="52"/>
        <v>0</v>
      </c>
      <c r="N222" s="302" t="str">
        <f t="shared" si="53"/>
        <v/>
      </c>
      <c r="O222" s="302" t="str">
        <f t="shared" si="54"/>
        <v/>
      </c>
      <c r="P222" s="303">
        <v>0</v>
      </c>
      <c r="Q222" s="303">
        <v>0</v>
      </c>
      <c r="R222" s="303">
        <v>0</v>
      </c>
      <c r="S222" s="304">
        <v>21</v>
      </c>
      <c r="T222" s="305">
        <f t="shared" si="55"/>
        <v>0</v>
      </c>
      <c r="U222" s="306"/>
    </row>
    <row r="223" spans="1:21" outlineLevel="2">
      <c r="A223" s="226"/>
      <c r="B223" s="273"/>
      <c r="C223" s="273"/>
      <c r="D223" s="293" t="s">
        <v>237</v>
      </c>
      <c r="E223" s="294">
        <v>13</v>
      </c>
      <c r="F223" s="295" t="s">
        <v>558</v>
      </c>
      <c r="G223" s="296" t="s">
        <v>559</v>
      </c>
      <c r="H223" s="297">
        <v>1</v>
      </c>
      <c r="I223" s="298" t="s">
        <v>560</v>
      </c>
      <c r="J223" s="420"/>
      <c r="K223" s="300">
        <f>H223*J223</f>
        <v>0</v>
      </c>
      <c r="L223" s="301" t="str">
        <f>IF(D223="S",K223,"")</f>
        <v/>
      </c>
      <c r="M223" s="302">
        <f>IF(OR(D223="P",D223="U"),K223,"")</f>
        <v>0</v>
      </c>
      <c r="N223" s="302" t="str">
        <f>IF(D223="H",K223,"")</f>
        <v/>
      </c>
      <c r="O223" s="302" t="str">
        <f>IF(D223="V",K223,"")</f>
        <v/>
      </c>
      <c r="P223" s="303">
        <v>1</v>
      </c>
      <c r="Q223" s="303">
        <v>0</v>
      </c>
      <c r="R223" s="303">
        <v>0</v>
      </c>
      <c r="S223" s="304">
        <v>21</v>
      </c>
      <c r="T223" s="305"/>
      <c r="U223" s="306"/>
    </row>
    <row r="224" spans="1:21" outlineLevel="2">
      <c r="A224" s="226"/>
      <c r="B224" s="273"/>
      <c r="C224" s="273"/>
      <c r="D224" s="293"/>
      <c r="E224" s="294"/>
      <c r="F224" s="295"/>
      <c r="G224" s="296" t="s">
        <v>561</v>
      </c>
      <c r="H224" s="297">
        <v>1</v>
      </c>
      <c r="I224" s="298"/>
      <c r="J224" s="299"/>
      <c r="K224" s="300">
        <f t="shared" si="50"/>
        <v>0</v>
      </c>
      <c r="L224" s="301" t="str">
        <f t="shared" si="51"/>
        <v/>
      </c>
      <c r="M224" s="302" t="str">
        <f t="shared" si="52"/>
        <v/>
      </c>
      <c r="N224" s="302" t="str">
        <f t="shared" si="53"/>
        <v/>
      </c>
      <c r="O224" s="302" t="str">
        <f t="shared" si="54"/>
        <v/>
      </c>
      <c r="P224" s="303"/>
      <c r="Q224" s="303">
        <v>0</v>
      </c>
      <c r="R224" s="303">
        <v>0</v>
      </c>
      <c r="S224" s="304">
        <v>21</v>
      </c>
      <c r="T224" s="305">
        <f t="shared" si="55"/>
        <v>0</v>
      </c>
      <c r="U224" s="306"/>
    </row>
    <row r="225" spans="1:21" outlineLevel="1">
      <c r="A225" s="226"/>
      <c r="B225" s="274"/>
      <c r="C225" s="275" t="s">
        <v>562</v>
      </c>
      <c r="D225" s="276" t="s">
        <v>233</v>
      </c>
      <c r="E225" s="277"/>
      <c r="F225" s="277" t="s">
        <v>563</v>
      </c>
      <c r="G225" s="278" t="s">
        <v>564</v>
      </c>
      <c r="H225" s="277"/>
      <c r="I225" s="276"/>
      <c r="J225" s="277"/>
      <c r="K225" s="279">
        <f>SUBTOTAL(9,K226:K235)</f>
        <v>0</v>
      </c>
      <c r="L225" s="280">
        <f>SUBTOTAL(9,L226:L235)</f>
        <v>0</v>
      </c>
      <c r="M225" s="280">
        <f>SUBTOTAL(9,M226:M235)</f>
        <v>0</v>
      </c>
      <c r="N225" s="280">
        <f>SUBTOTAL(9,N226:N235)</f>
        <v>0</v>
      </c>
      <c r="O225" s="280">
        <f>SUBTOTAL(9,O226:O235)</f>
        <v>0</v>
      </c>
      <c r="P225" s="281">
        <f>SUMPRODUCT(P226:P235,H226:H235)</f>
        <v>0.51954398400024093</v>
      </c>
      <c r="Q225" s="281">
        <f>SUMPRODUCT(Q226:Q235,H226:H235)</f>
        <v>1.468</v>
      </c>
      <c r="R225" s="281">
        <f>SUMPRODUCT(R226:R235,H226:H235)</f>
        <v>74.311000000004483</v>
      </c>
      <c r="S225" s="282">
        <f>SUMPRODUCT(S226:S235,K226:K235)/100</f>
        <v>0</v>
      </c>
      <c r="T225" s="282">
        <f>K225+S225</f>
        <v>0</v>
      </c>
      <c r="U225" s="273"/>
    </row>
    <row r="226" spans="1:21" outlineLevel="2">
      <c r="A226" s="226"/>
      <c r="B226" s="283"/>
      <c r="C226" s="284"/>
      <c r="D226" s="285"/>
      <c r="E226" s="286" t="s">
        <v>236</v>
      </c>
      <c r="F226" s="287"/>
      <c r="G226" s="288"/>
      <c r="H226" s="287"/>
      <c r="I226" s="285"/>
      <c r="J226" s="287"/>
      <c r="K226" s="289"/>
      <c r="L226" s="290"/>
      <c r="M226" s="290"/>
      <c r="N226" s="290"/>
      <c r="O226" s="290"/>
      <c r="P226" s="291"/>
      <c r="Q226" s="291"/>
      <c r="R226" s="291"/>
      <c r="S226" s="292"/>
      <c r="T226" s="292"/>
      <c r="U226" s="273"/>
    </row>
    <row r="227" spans="1:21" ht="25.5" outlineLevel="2">
      <c r="A227" s="226"/>
      <c r="B227" s="273"/>
      <c r="C227" s="273"/>
      <c r="D227" s="293" t="s">
        <v>237</v>
      </c>
      <c r="E227" s="294">
        <v>1</v>
      </c>
      <c r="F227" s="295" t="s">
        <v>565</v>
      </c>
      <c r="G227" s="296" t="s">
        <v>566</v>
      </c>
      <c r="H227" s="297">
        <v>6</v>
      </c>
      <c r="I227" s="298" t="s">
        <v>240</v>
      </c>
      <c r="J227" s="423"/>
      <c r="K227" s="300">
        <f t="shared" ref="K227:K235" si="56">H227*J227</f>
        <v>0</v>
      </c>
      <c r="L227" s="301" t="str">
        <f t="shared" ref="L227:L235" si="57">IF(D227="S",K227,"")</f>
        <v/>
      </c>
      <c r="M227" s="302">
        <f t="shared" ref="M227:M235" si="58">IF(OR(D227="P",D227="U"),K227,"")</f>
        <v>0</v>
      </c>
      <c r="N227" s="302" t="str">
        <f t="shared" ref="N227:N235" si="59">IF(D227="H",K227,"")</f>
        <v/>
      </c>
      <c r="O227" s="302" t="str">
        <f t="shared" ref="O227:O235" si="60">IF(D227="V",K227,"")</f>
        <v/>
      </c>
      <c r="P227" s="303">
        <v>3.4000000000000002E-4</v>
      </c>
      <c r="Q227" s="303">
        <v>2.5000000000000001E-2</v>
      </c>
      <c r="R227" s="303">
        <v>0</v>
      </c>
      <c r="S227" s="304">
        <v>21</v>
      </c>
      <c r="T227" s="305">
        <f t="shared" ref="T227:T235" si="61">K227*(S227+100)/100</f>
        <v>0</v>
      </c>
      <c r="U227" s="306"/>
    </row>
    <row r="228" spans="1:21" ht="25.5" outlineLevel="2">
      <c r="A228" s="226"/>
      <c r="B228" s="273"/>
      <c r="C228" s="273"/>
      <c r="D228" s="293" t="s">
        <v>237</v>
      </c>
      <c r="E228" s="294">
        <v>2</v>
      </c>
      <c r="F228" s="295" t="s">
        <v>567</v>
      </c>
      <c r="G228" s="296" t="s">
        <v>568</v>
      </c>
      <c r="H228" s="297">
        <v>2</v>
      </c>
      <c r="I228" s="298" t="s">
        <v>240</v>
      </c>
      <c r="J228" s="423"/>
      <c r="K228" s="300">
        <f t="shared" si="56"/>
        <v>0</v>
      </c>
      <c r="L228" s="301" t="str">
        <f t="shared" si="57"/>
        <v/>
      </c>
      <c r="M228" s="302">
        <f t="shared" si="58"/>
        <v>0</v>
      </c>
      <c r="N228" s="302" t="str">
        <f t="shared" si="59"/>
        <v/>
      </c>
      <c r="O228" s="302" t="str">
        <f t="shared" si="60"/>
        <v/>
      </c>
      <c r="P228" s="303">
        <v>3.438000000000005E-4</v>
      </c>
      <c r="Q228" s="303">
        <v>5.3999999999999999E-2</v>
      </c>
      <c r="R228" s="303">
        <v>0.38100000000011391</v>
      </c>
      <c r="S228" s="304">
        <v>21</v>
      </c>
      <c r="T228" s="305">
        <f t="shared" si="61"/>
        <v>0</v>
      </c>
      <c r="U228" s="306"/>
    </row>
    <row r="229" spans="1:21" outlineLevel="2">
      <c r="A229" s="226"/>
      <c r="B229" s="273"/>
      <c r="C229" s="273"/>
      <c r="D229" s="293" t="s">
        <v>237</v>
      </c>
      <c r="E229" s="294">
        <v>3</v>
      </c>
      <c r="F229" s="295" t="s">
        <v>569</v>
      </c>
      <c r="G229" s="296" t="s">
        <v>570</v>
      </c>
      <c r="H229" s="297">
        <v>20</v>
      </c>
      <c r="I229" s="298" t="s">
        <v>240</v>
      </c>
      <c r="J229" s="423"/>
      <c r="K229" s="300">
        <f t="shared" si="56"/>
        <v>0</v>
      </c>
      <c r="L229" s="301" t="str">
        <f t="shared" si="57"/>
        <v/>
      </c>
      <c r="M229" s="302">
        <f t="shared" si="58"/>
        <v>0</v>
      </c>
      <c r="N229" s="302" t="str">
        <f t="shared" si="59"/>
        <v/>
      </c>
      <c r="O229" s="302" t="str">
        <f t="shared" si="60"/>
        <v/>
      </c>
      <c r="P229" s="303">
        <v>8.2512000000028608E-5</v>
      </c>
      <c r="Q229" s="303">
        <v>1E-3</v>
      </c>
      <c r="R229" s="303">
        <v>0.32099999999999795</v>
      </c>
      <c r="S229" s="304">
        <v>21</v>
      </c>
      <c r="T229" s="305">
        <f t="shared" si="61"/>
        <v>0</v>
      </c>
      <c r="U229" s="306"/>
    </row>
    <row r="230" spans="1:21" outlineLevel="2">
      <c r="A230" s="226"/>
      <c r="B230" s="273"/>
      <c r="C230" s="273"/>
      <c r="D230" s="293" t="s">
        <v>237</v>
      </c>
      <c r="E230" s="294">
        <v>4</v>
      </c>
      <c r="F230" s="295" t="s">
        <v>571</v>
      </c>
      <c r="G230" s="296" t="s">
        <v>572</v>
      </c>
      <c r="H230" s="297">
        <v>12</v>
      </c>
      <c r="I230" s="298" t="s">
        <v>240</v>
      </c>
      <c r="J230" s="423"/>
      <c r="K230" s="300">
        <f t="shared" si="56"/>
        <v>0</v>
      </c>
      <c r="L230" s="301" t="str">
        <f t="shared" si="57"/>
        <v/>
      </c>
      <c r="M230" s="302">
        <f t="shared" si="58"/>
        <v>0</v>
      </c>
      <c r="N230" s="302" t="str">
        <f t="shared" si="59"/>
        <v/>
      </c>
      <c r="O230" s="302" t="str">
        <f t="shared" si="60"/>
        <v/>
      </c>
      <c r="P230" s="303">
        <v>8.2512000000028608E-5</v>
      </c>
      <c r="Q230" s="303">
        <v>4.9999999999999992E-3</v>
      </c>
      <c r="R230" s="303">
        <v>0.63599999999959778</v>
      </c>
      <c r="S230" s="304">
        <v>21</v>
      </c>
      <c r="T230" s="305">
        <f t="shared" si="61"/>
        <v>0</v>
      </c>
      <c r="U230" s="306"/>
    </row>
    <row r="231" spans="1:21" outlineLevel="2">
      <c r="A231" s="226"/>
      <c r="B231" s="273"/>
      <c r="C231" s="273"/>
      <c r="D231" s="293" t="s">
        <v>237</v>
      </c>
      <c r="E231" s="294">
        <v>5</v>
      </c>
      <c r="F231" s="295" t="s">
        <v>573</v>
      </c>
      <c r="G231" s="296" t="s">
        <v>574</v>
      </c>
      <c r="H231" s="297">
        <v>40</v>
      </c>
      <c r="I231" s="298" t="s">
        <v>353</v>
      </c>
      <c r="J231" s="423"/>
      <c r="K231" s="300">
        <f t="shared" si="56"/>
        <v>0</v>
      </c>
      <c r="L231" s="301" t="str">
        <f t="shared" si="57"/>
        <v/>
      </c>
      <c r="M231" s="302">
        <f t="shared" si="58"/>
        <v>0</v>
      </c>
      <c r="N231" s="302" t="str">
        <f t="shared" si="59"/>
        <v/>
      </c>
      <c r="O231" s="302" t="str">
        <f t="shared" si="60"/>
        <v/>
      </c>
      <c r="P231" s="303">
        <v>0</v>
      </c>
      <c r="Q231" s="303">
        <v>2E-3</v>
      </c>
      <c r="R231" s="303">
        <v>0.4090000000001055</v>
      </c>
      <c r="S231" s="304">
        <v>21</v>
      </c>
      <c r="T231" s="305">
        <f t="shared" si="61"/>
        <v>0</v>
      </c>
      <c r="U231" s="306"/>
    </row>
    <row r="232" spans="1:21" outlineLevel="2">
      <c r="A232" s="226"/>
      <c r="B232" s="273"/>
      <c r="C232" s="273"/>
      <c r="D232" s="293" t="s">
        <v>237</v>
      </c>
      <c r="E232" s="294">
        <v>6</v>
      </c>
      <c r="F232" s="295" t="s">
        <v>575</v>
      </c>
      <c r="G232" s="296" t="s">
        <v>576</v>
      </c>
      <c r="H232" s="297">
        <v>120</v>
      </c>
      <c r="I232" s="298" t="s">
        <v>353</v>
      </c>
      <c r="J232" s="423"/>
      <c r="K232" s="300">
        <f t="shared" si="56"/>
        <v>0</v>
      </c>
      <c r="L232" s="301" t="str">
        <f t="shared" si="57"/>
        <v/>
      </c>
      <c r="M232" s="302">
        <f t="shared" si="58"/>
        <v>0</v>
      </c>
      <c r="N232" s="302" t="str">
        <f t="shared" si="59"/>
        <v/>
      </c>
      <c r="O232" s="302" t="str">
        <f t="shared" si="60"/>
        <v/>
      </c>
      <c r="P232" s="303">
        <v>0</v>
      </c>
      <c r="Q232" s="303">
        <v>1E-3</v>
      </c>
      <c r="R232" s="303">
        <v>0.11500000000000909</v>
      </c>
      <c r="S232" s="304">
        <v>21</v>
      </c>
      <c r="T232" s="305">
        <f t="shared" si="61"/>
        <v>0</v>
      </c>
      <c r="U232" s="306"/>
    </row>
    <row r="233" spans="1:21" outlineLevel="2">
      <c r="A233" s="226"/>
      <c r="B233" s="273"/>
      <c r="C233" s="273"/>
      <c r="D233" s="293" t="s">
        <v>237</v>
      </c>
      <c r="E233" s="294">
        <v>7</v>
      </c>
      <c r="F233" s="295" t="s">
        <v>577</v>
      </c>
      <c r="G233" s="296" t="s">
        <v>578</v>
      </c>
      <c r="H233" s="297">
        <v>90</v>
      </c>
      <c r="I233" s="298" t="s">
        <v>353</v>
      </c>
      <c r="J233" s="423"/>
      <c r="K233" s="300">
        <f t="shared" si="56"/>
        <v>0</v>
      </c>
      <c r="L233" s="301" t="str">
        <f t="shared" si="57"/>
        <v/>
      </c>
      <c r="M233" s="302">
        <f t="shared" si="58"/>
        <v>0</v>
      </c>
      <c r="N233" s="302" t="str">
        <f t="shared" si="59"/>
        <v/>
      </c>
      <c r="O233" s="302" t="str">
        <f t="shared" si="60"/>
        <v/>
      </c>
      <c r="P233" s="303">
        <v>0</v>
      </c>
      <c r="Q233" s="303">
        <v>5.0000000000000001E-3</v>
      </c>
      <c r="R233" s="303">
        <v>0.15499999999997272</v>
      </c>
      <c r="S233" s="304">
        <v>21</v>
      </c>
      <c r="T233" s="305">
        <f t="shared" si="61"/>
        <v>0</v>
      </c>
      <c r="U233" s="306"/>
    </row>
    <row r="234" spans="1:21" ht="25.5" outlineLevel="2">
      <c r="A234" s="226"/>
      <c r="B234" s="273"/>
      <c r="C234" s="273"/>
      <c r="D234" s="293" t="s">
        <v>237</v>
      </c>
      <c r="E234" s="294">
        <v>8</v>
      </c>
      <c r="F234" s="295" t="s">
        <v>579</v>
      </c>
      <c r="G234" s="296" t="s">
        <v>580</v>
      </c>
      <c r="H234" s="297">
        <v>15</v>
      </c>
      <c r="I234" s="298" t="s">
        <v>240</v>
      </c>
      <c r="J234" s="423"/>
      <c r="K234" s="300">
        <f t="shared" si="56"/>
        <v>0</v>
      </c>
      <c r="L234" s="301" t="str">
        <f t="shared" si="57"/>
        <v/>
      </c>
      <c r="M234" s="302">
        <f t="shared" si="58"/>
        <v>0</v>
      </c>
      <c r="N234" s="302" t="str">
        <f t="shared" si="59"/>
        <v/>
      </c>
      <c r="O234" s="302" t="str">
        <f t="shared" si="60"/>
        <v/>
      </c>
      <c r="P234" s="303">
        <v>0</v>
      </c>
      <c r="Q234" s="303">
        <v>3.2000000000000001E-2</v>
      </c>
      <c r="R234" s="303">
        <v>0.83700000000044383</v>
      </c>
      <c r="S234" s="304">
        <v>21</v>
      </c>
      <c r="T234" s="305">
        <f t="shared" si="61"/>
        <v>0</v>
      </c>
      <c r="U234" s="306"/>
    </row>
    <row r="235" spans="1:21" outlineLevel="2">
      <c r="A235" s="226"/>
      <c r="B235" s="273"/>
      <c r="C235" s="273"/>
      <c r="D235" s="293" t="s">
        <v>237</v>
      </c>
      <c r="E235" s="294">
        <v>9</v>
      </c>
      <c r="F235" s="295" t="s">
        <v>581</v>
      </c>
      <c r="G235" s="296" t="s">
        <v>582</v>
      </c>
      <c r="H235" s="297">
        <v>4.8</v>
      </c>
      <c r="I235" s="298" t="s">
        <v>392</v>
      </c>
      <c r="J235" s="423"/>
      <c r="K235" s="300">
        <f t="shared" si="56"/>
        <v>0</v>
      </c>
      <c r="L235" s="301" t="str">
        <f t="shared" si="57"/>
        <v/>
      </c>
      <c r="M235" s="302">
        <f t="shared" si="58"/>
        <v>0</v>
      </c>
      <c r="N235" s="302" t="str">
        <f t="shared" si="59"/>
        <v/>
      </c>
      <c r="O235" s="302" t="str">
        <f t="shared" si="60"/>
        <v/>
      </c>
      <c r="P235" s="303">
        <v>0.10712000000004999</v>
      </c>
      <c r="Q235" s="303">
        <v>0</v>
      </c>
      <c r="R235" s="303">
        <v>0.58999999999991815</v>
      </c>
      <c r="S235" s="304">
        <v>21</v>
      </c>
      <c r="T235" s="305">
        <f t="shared" si="61"/>
        <v>0</v>
      </c>
      <c r="U235" s="306"/>
    </row>
    <row r="236" spans="1:21" outlineLevel="1">
      <c r="A236" s="226"/>
      <c r="B236" s="274"/>
      <c r="C236" s="275" t="s">
        <v>583</v>
      </c>
      <c r="D236" s="276" t="s">
        <v>233</v>
      </c>
      <c r="E236" s="277"/>
      <c r="F236" s="277" t="s">
        <v>234</v>
      </c>
      <c r="G236" s="278" t="s">
        <v>584</v>
      </c>
      <c r="H236" s="277"/>
      <c r="I236" s="276"/>
      <c r="J236" s="421"/>
      <c r="K236" s="279">
        <f>SUBTOTAL(9,K237:K240)</f>
        <v>0</v>
      </c>
      <c r="L236" s="280">
        <f>SUBTOTAL(9,L237:L240)</f>
        <v>0</v>
      </c>
      <c r="M236" s="280">
        <f>SUBTOTAL(9,M237:M240)</f>
        <v>0</v>
      </c>
      <c r="N236" s="280">
        <f>SUBTOTAL(9,N237:N240)</f>
        <v>0</v>
      </c>
      <c r="O236" s="280">
        <f>SUBTOTAL(9,O237:O240)</f>
        <v>0</v>
      </c>
      <c r="P236" s="281">
        <f>SUMPRODUCT(P237:P240,H237:H240)</f>
        <v>0</v>
      </c>
      <c r="Q236" s="281">
        <f>SUMPRODUCT(Q237:Q240,H237:H240)</f>
        <v>0</v>
      </c>
      <c r="R236" s="281">
        <f>SUMPRODUCT(R237:R240,H237:H240)</f>
        <v>0</v>
      </c>
      <c r="S236" s="282">
        <f>SUMPRODUCT(S237:S240,K237:K240)/100</f>
        <v>0</v>
      </c>
      <c r="T236" s="282">
        <f>K236+S236</f>
        <v>0</v>
      </c>
      <c r="U236" s="273"/>
    </row>
    <row r="237" spans="1:21" outlineLevel="2">
      <c r="A237" s="226"/>
      <c r="B237" s="283"/>
      <c r="C237" s="284"/>
      <c r="D237" s="285"/>
      <c r="E237" s="286" t="s">
        <v>236</v>
      </c>
      <c r="F237" s="287"/>
      <c r="G237" s="288"/>
      <c r="H237" s="287"/>
      <c r="I237" s="285"/>
      <c r="J237" s="422"/>
      <c r="K237" s="289"/>
      <c r="L237" s="290"/>
      <c r="M237" s="290"/>
      <c r="N237" s="290"/>
      <c r="O237" s="290"/>
      <c r="P237" s="291"/>
      <c r="Q237" s="291"/>
      <c r="R237" s="291"/>
      <c r="S237" s="292"/>
      <c r="T237" s="292"/>
      <c r="U237" s="273"/>
    </row>
    <row r="238" spans="1:21" outlineLevel="2">
      <c r="A238" s="226"/>
      <c r="B238" s="273"/>
      <c r="C238" s="273"/>
      <c r="D238" s="293" t="s">
        <v>237</v>
      </c>
      <c r="E238" s="294">
        <v>1</v>
      </c>
      <c r="F238" s="295" t="s">
        <v>585</v>
      </c>
      <c r="G238" s="296" t="s">
        <v>586</v>
      </c>
      <c r="H238" s="297">
        <v>32</v>
      </c>
      <c r="I238" s="298" t="s">
        <v>557</v>
      </c>
      <c r="J238" s="423"/>
      <c r="K238" s="300">
        <f>H238*J238</f>
        <v>0</v>
      </c>
      <c r="L238" s="301" t="str">
        <f>IF(D238="S",K238,"")</f>
        <v/>
      </c>
      <c r="M238" s="302">
        <f>IF(OR(D238="P",D238="U"),K238,"")</f>
        <v>0</v>
      </c>
      <c r="N238" s="302" t="str">
        <f>IF(D238="H",K238,"")</f>
        <v/>
      </c>
      <c r="O238" s="302" t="str">
        <f>IF(D238="V",K238,"")</f>
        <v/>
      </c>
      <c r="P238" s="303">
        <v>0</v>
      </c>
      <c r="Q238" s="303">
        <v>0</v>
      </c>
      <c r="R238" s="303">
        <v>0</v>
      </c>
      <c r="S238" s="304">
        <v>21</v>
      </c>
      <c r="T238" s="305">
        <f>K238*(S238+100)/100</f>
        <v>0</v>
      </c>
      <c r="U238" s="306"/>
    </row>
    <row r="239" spans="1:21" outlineLevel="2">
      <c r="A239" s="226"/>
      <c r="B239" s="273"/>
      <c r="C239" s="273"/>
      <c r="D239" s="293" t="s">
        <v>237</v>
      </c>
      <c r="E239" s="294">
        <v>2</v>
      </c>
      <c r="F239" s="295" t="s">
        <v>587</v>
      </c>
      <c r="G239" s="296" t="s">
        <v>588</v>
      </c>
      <c r="H239" s="297">
        <v>8</v>
      </c>
      <c r="I239" s="298" t="s">
        <v>557</v>
      </c>
      <c r="J239" s="423"/>
      <c r="K239" s="300">
        <f>H239*J239</f>
        <v>0</v>
      </c>
      <c r="L239" s="301" t="str">
        <f>IF(D239="S",K239,"")</f>
        <v/>
      </c>
      <c r="M239" s="302">
        <f>IF(OR(D239="P",D239="U"),K239,"")</f>
        <v>0</v>
      </c>
      <c r="N239" s="302" t="str">
        <f>IF(D239="H",K239,"")</f>
        <v/>
      </c>
      <c r="O239" s="302" t="str">
        <f>IF(D239="V",K239,"")</f>
        <v/>
      </c>
      <c r="P239" s="303">
        <v>0</v>
      </c>
      <c r="Q239" s="303">
        <v>0</v>
      </c>
      <c r="R239" s="303">
        <v>0</v>
      </c>
      <c r="S239" s="304">
        <v>21</v>
      </c>
      <c r="T239" s="305">
        <f>K239*(S239+100)/100</f>
        <v>0</v>
      </c>
      <c r="U239" s="306"/>
    </row>
    <row r="240" spans="1:21" outlineLevel="2">
      <c r="A240" s="226"/>
      <c r="B240" s="273"/>
      <c r="C240" s="273"/>
      <c r="D240" s="293" t="s">
        <v>237</v>
      </c>
      <c r="E240" s="294">
        <v>3</v>
      </c>
      <c r="F240" s="295" t="s">
        <v>589</v>
      </c>
      <c r="G240" s="296" t="s">
        <v>590</v>
      </c>
      <c r="H240" s="297">
        <v>8</v>
      </c>
      <c r="I240" s="298" t="s">
        <v>557</v>
      </c>
      <c r="J240" s="423"/>
      <c r="K240" s="300">
        <f>H240*J240</f>
        <v>0</v>
      </c>
      <c r="L240" s="301" t="str">
        <f>IF(D240="S",K240,"")</f>
        <v/>
      </c>
      <c r="M240" s="302">
        <f>IF(OR(D240="P",D240="U"),K240,"")</f>
        <v>0</v>
      </c>
      <c r="N240" s="302" t="str">
        <f>IF(D240="H",K240,"")</f>
        <v/>
      </c>
      <c r="O240" s="302" t="str">
        <f>IF(D240="V",K240,"")</f>
        <v/>
      </c>
      <c r="P240" s="303">
        <v>0</v>
      </c>
      <c r="Q240" s="303">
        <v>0</v>
      </c>
      <c r="R240" s="303">
        <v>0</v>
      </c>
      <c r="S240" s="304">
        <v>21</v>
      </c>
      <c r="T240" s="305">
        <f>K240*(S240+100)/100</f>
        <v>0</v>
      </c>
      <c r="U240" s="306"/>
    </row>
  </sheetData>
  <sheetProtection selectLockedCells="1" selectUnlockedCells="1"/>
  <mergeCells count="5">
    <mergeCell ref="G2:K2"/>
    <mergeCell ref="D3:F3"/>
    <mergeCell ref="H3:I3"/>
    <mergeCell ref="D4:F4"/>
    <mergeCell ref="H4:I4"/>
  </mergeCells>
  <pageMargins left="0.78749999999999998" right="0.78749999999999998" top="0.39374999999999999" bottom="0.78888888888888886" header="0.51180555555555551" footer="9.8611111111111108E-2"/>
  <pageSetup paperSize="9" scale="60" orientation="landscape" useFirstPageNumber="1" horizontalDpi="300" verticalDpi="300"/>
  <headerFooter alignWithMargins="0">
    <oddFooter>&amp;LST Systém - www.softtrio.cz&amp;C&amp;"Times New Roman,obyčejné"&amp;12Stránka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Normal="100" zoomScaleSheetLayoutView="100" workbookViewId="0">
      <selection activeCell="D9" sqref="D9:D19"/>
    </sheetView>
  </sheetViews>
  <sheetFormatPr defaultRowHeight="15"/>
  <cols>
    <col min="1" max="1" width="18" style="322" customWidth="1"/>
    <col min="2" max="2" width="73" style="322" customWidth="1"/>
    <col min="3" max="3" width="6" style="322" bestFit="1" customWidth="1"/>
    <col min="4" max="5" width="14.140625" style="322" customWidth="1"/>
    <col min="6" max="6" width="19" style="322" customWidth="1"/>
    <col min="7" max="16384" width="9.140625" style="322"/>
  </cols>
  <sheetData>
    <row r="1" spans="1:6" ht="18.75">
      <c r="A1" s="319" t="s">
        <v>591</v>
      </c>
      <c r="B1" s="320" t="s">
        <v>592</v>
      </c>
      <c r="C1" s="320"/>
      <c r="D1" s="320"/>
      <c r="E1" s="320"/>
      <c r="F1" s="321"/>
    </row>
    <row r="2" spans="1:6" ht="18.75">
      <c r="A2" s="323" t="s">
        <v>593</v>
      </c>
      <c r="B2" s="324" t="s">
        <v>41</v>
      </c>
      <c r="C2" s="325"/>
      <c r="D2" s="325"/>
      <c r="E2" s="325"/>
      <c r="F2" s="326"/>
    </row>
    <row r="3" spans="1:6" ht="18.75">
      <c r="A3" s="323" t="s">
        <v>594</v>
      </c>
      <c r="B3" s="324"/>
      <c r="C3" s="325"/>
      <c r="D3" s="325"/>
      <c r="E3" s="325"/>
      <c r="F3" s="326"/>
    </row>
    <row r="4" spans="1:6" ht="18.75">
      <c r="A4" s="323" t="s">
        <v>595</v>
      </c>
      <c r="B4" s="324"/>
      <c r="C4" s="325"/>
      <c r="D4" s="325"/>
      <c r="E4" s="325"/>
      <c r="F4" s="326"/>
    </row>
    <row r="5" spans="1:6" ht="19.5" thickBot="1">
      <c r="A5" s="327" t="s">
        <v>19</v>
      </c>
      <c r="B5" s="328"/>
      <c r="C5" s="329"/>
      <c r="D5" s="329"/>
      <c r="E5" s="329"/>
      <c r="F5" s="330"/>
    </row>
    <row r="6" spans="1:6">
      <c r="A6" s="331"/>
      <c r="B6" s="332"/>
      <c r="C6" s="332"/>
      <c r="D6" s="332"/>
      <c r="E6" s="332"/>
      <c r="F6" s="333"/>
    </row>
    <row r="7" spans="1:6">
      <c r="A7" s="334" t="s">
        <v>596</v>
      </c>
      <c r="B7" s="335" t="s">
        <v>597</v>
      </c>
      <c r="C7" s="335" t="s">
        <v>598</v>
      </c>
      <c r="D7" s="335" t="s">
        <v>599</v>
      </c>
      <c r="E7" s="335" t="s">
        <v>600</v>
      </c>
      <c r="F7" s="336" t="s">
        <v>601</v>
      </c>
    </row>
    <row r="8" spans="1:6">
      <c r="A8" s="337"/>
      <c r="B8" s="338"/>
      <c r="C8" s="338"/>
      <c r="D8" s="338"/>
      <c r="E8" s="338"/>
      <c r="F8" s="339"/>
    </row>
    <row r="9" spans="1:6" ht="30">
      <c r="A9" s="340" t="s">
        <v>602</v>
      </c>
      <c r="B9" s="341" t="s">
        <v>624</v>
      </c>
      <c r="C9" s="342">
        <v>2</v>
      </c>
      <c r="D9" s="413"/>
      <c r="E9" s="343">
        <f t="shared" ref="E9:E19" si="0">D9*C9</f>
        <v>0</v>
      </c>
      <c r="F9" s="344"/>
    </row>
    <row r="10" spans="1:6">
      <c r="A10" s="340" t="s">
        <v>603</v>
      </c>
      <c r="B10" s="345" t="s">
        <v>604</v>
      </c>
      <c r="C10" s="342">
        <v>4</v>
      </c>
      <c r="D10" s="413"/>
      <c r="E10" s="343">
        <f t="shared" si="0"/>
        <v>0</v>
      </c>
      <c r="F10" s="344"/>
    </row>
    <row r="11" spans="1:6">
      <c r="A11" s="340" t="s">
        <v>605</v>
      </c>
      <c r="B11" s="345" t="s">
        <v>606</v>
      </c>
      <c r="C11" s="342">
        <v>4</v>
      </c>
      <c r="D11" s="413"/>
      <c r="E11" s="343">
        <f t="shared" si="0"/>
        <v>0</v>
      </c>
      <c r="F11" s="344"/>
    </row>
    <row r="12" spans="1:6">
      <c r="A12" s="340" t="s">
        <v>607</v>
      </c>
      <c r="B12" s="345" t="s">
        <v>608</v>
      </c>
      <c r="C12" s="342">
        <v>10</v>
      </c>
      <c r="D12" s="413"/>
      <c r="E12" s="343">
        <f t="shared" si="0"/>
        <v>0</v>
      </c>
      <c r="F12" s="344"/>
    </row>
    <row r="13" spans="1:6">
      <c r="A13" s="340" t="s">
        <v>609</v>
      </c>
      <c r="B13" s="345" t="s">
        <v>610</v>
      </c>
      <c r="C13" s="342">
        <v>8</v>
      </c>
      <c r="D13" s="413"/>
      <c r="E13" s="343">
        <f t="shared" si="0"/>
        <v>0</v>
      </c>
      <c r="F13" s="344"/>
    </row>
    <row r="14" spans="1:6">
      <c r="A14" s="346" t="s">
        <v>611</v>
      </c>
      <c r="B14" s="345" t="s">
        <v>612</v>
      </c>
      <c r="C14" s="342">
        <v>2</v>
      </c>
      <c r="D14" s="413"/>
      <c r="E14" s="343">
        <f t="shared" si="0"/>
        <v>0</v>
      </c>
      <c r="F14" s="344"/>
    </row>
    <row r="15" spans="1:6">
      <c r="A15" s="346" t="s">
        <v>613</v>
      </c>
      <c r="B15" s="346" t="s">
        <v>614</v>
      </c>
      <c r="C15" s="342">
        <v>1</v>
      </c>
      <c r="D15" s="413"/>
      <c r="E15" s="343">
        <f t="shared" si="0"/>
        <v>0</v>
      </c>
      <c r="F15" s="347"/>
    </row>
    <row r="16" spans="1:6">
      <c r="A16" s="346" t="s">
        <v>615</v>
      </c>
      <c r="B16" s="346" t="s">
        <v>616</v>
      </c>
      <c r="C16" s="342">
        <v>1</v>
      </c>
      <c r="D16" s="413"/>
      <c r="E16" s="343">
        <f t="shared" si="0"/>
        <v>0</v>
      </c>
      <c r="F16" s="347"/>
    </row>
    <row r="17" spans="1:6">
      <c r="A17" s="348" t="s">
        <v>617</v>
      </c>
      <c r="B17" s="346" t="s">
        <v>618</v>
      </c>
      <c r="C17" s="342">
        <v>1</v>
      </c>
      <c r="D17" s="413"/>
      <c r="E17" s="343">
        <f t="shared" si="0"/>
        <v>0</v>
      </c>
      <c r="F17" s="347"/>
    </row>
    <row r="18" spans="1:6">
      <c r="A18" s="348" t="s">
        <v>619</v>
      </c>
      <c r="B18" s="346" t="s">
        <v>620</v>
      </c>
      <c r="C18" s="349">
        <v>1</v>
      </c>
      <c r="D18" s="414"/>
      <c r="E18" s="350">
        <f t="shared" si="0"/>
        <v>0</v>
      </c>
      <c r="F18" s="347"/>
    </row>
    <row r="19" spans="1:6" ht="15.75" thickBot="1">
      <c r="A19" s="351" t="s">
        <v>621</v>
      </c>
      <c r="B19" s="352" t="s">
        <v>190</v>
      </c>
      <c r="C19" s="353">
        <v>2</v>
      </c>
      <c r="D19" s="415"/>
      <c r="E19" s="354">
        <f t="shared" si="0"/>
        <v>0</v>
      </c>
      <c r="F19" s="355"/>
    </row>
    <row r="20" spans="1:6" ht="15.75" thickBot="1"/>
    <row r="21" spans="1:6">
      <c r="A21" s="356" t="s">
        <v>622</v>
      </c>
      <c r="B21" s="357"/>
      <c r="C21" s="357"/>
      <c r="D21" s="357"/>
      <c r="E21" s="357"/>
      <c r="F21" s="358"/>
    </row>
    <row r="22" spans="1:6">
      <c r="A22" s="340"/>
      <c r="B22" s="342" t="s">
        <v>25</v>
      </c>
      <c r="C22" s="342"/>
      <c r="D22" s="342"/>
      <c r="E22" s="359">
        <f>SUM(E7:E20)</f>
        <v>0</v>
      </c>
      <c r="F22" s="360"/>
    </row>
    <row r="23" spans="1:6">
      <c r="A23" s="340"/>
      <c r="B23" s="342" t="s">
        <v>52</v>
      </c>
      <c r="C23" s="342"/>
      <c r="D23" s="342"/>
      <c r="E23" s="343">
        <f>E24-E22</f>
        <v>0</v>
      </c>
      <c r="F23" s="361"/>
    </row>
    <row r="24" spans="1:6" ht="15.75" thickBot="1">
      <c r="A24" s="351"/>
      <c r="B24" s="353" t="s">
        <v>623</v>
      </c>
      <c r="C24" s="353"/>
      <c r="D24" s="353"/>
      <c r="E24" s="354">
        <f>E22*1.21</f>
        <v>0</v>
      </c>
      <c r="F24" s="362"/>
    </row>
  </sheetData>
  <mergeCells count="5">
    <mergeCell ref="B1:F1"/>
    <mergeCell ref="B2:F2"/>
    <mergeCell ref="B3:F3"/>
    <mergeCell ref="B4:F4"/>
    <mergeCell ref="B5:F5"/>
  </mergeCells>
  <pageMargins left="0.7" right="0.7" top="0.75" bottom="0.75" header="0.3" footer="0.3"/>
  <pageSetup paperSize="9" scale="91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8"/>
  <sheetViews>
    <sheetView workbookViewId="0">
      <selection activeCell="F34" sqref="F34"/>
    </sheetView>
  </sheetViews>
  <sheetFormatPr defaultRowHeight="12.75" outlineLevelRow="1"/>
  <cols>
    <col min="1" max="1" width="4.28515625" customWidth="1"/>
    <col min="2" max="2" width="14.42578125" style="411" customWidth="1"/>
    <col min="3" max="3" width="38.28515625" style="41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363" t="s">
        <v>6</v>
      </c>
      <c r="B1" s="363"/>
      <c r="C1" s="363"/>
      <c r="D1" s="363"/>
      <c r="E1" s="363"/>
      <c r="F1" s="363"/>
      <c r="G1" s="363"/>
      <c r="AE1" t="s">
        <v>625</v>
      </c>
    </row>
    <row r="2" spans="1:60" ht="24.95" customHeight="1">
      <c r="A2" s="364" t="s">
        <v>626</v>
      </c>
      <c r="B2" s="365"/>
      <c r="C2" s="366" t="s">
        <v>40</v>
      </c>
      <c r="D2" s="367"/>
      <c r="E2" s="367"/>
      <c r="F2" s="367"/>
      <c r="G2" s="368"/>
      <c r="AE2" t="s">
        <v>627</v>
      </c>
    </row>
    <row r="3" spans="1:60" ht="24.95" hidden="1" customHeight="1">
      <c r="A3" s="364" t="s">
        <v>7</v>
      </c>
      <c r="B3" s="365"/>
      <c r="C3" s="366"/>
      <c r="D3" s="367"/>
      <c r="E3" s="367"/>
      <c r="F3" s="367"/>
      <c r="G3" s="368"/>
      <c r="AE3" t="s">
        <v>628</v>
      </c>
    </row>
    <row r="4" spans="1:60" ht="24.95" hidden="1" customHeight="1">
      <c r="A4" s="364" t="s">
        <v>8</v>
      </c>
      <c r="B4" s="365"/>
      <c r="C4" s="366"/>
      <c r="D4" s="367"/>
      <c r="E4" s="367"/>
      <c r="F4" s="367"/>
      <c r="G4" s="368"/>
      <c r="AE4" t="s">
        <v>629</v>
      </c>
    </row>
    <row r="5" spans="1:60" hidden="1">
      <c r="A5" s="369" t="s">
        <v>630</v>
      </c>
      <c r="B5" s="370"/>
      <c r="C5" s="371"/>
      <c r="D5" s="372"/>
      <c r="E5" s="372"/>
      <c r="F5" s="372"/>
      <c r="G5" s="373"/>
      <c r="AE5" t="s">
        <v>631</v>
      </c>
    </row>
    <row r="7" spans="1:60" ht="38.25">
      <c r="A7" s="374" t="s">
        <v>632</v>
      </c>
      <c r="B7" s="375" t="s">
        <v>633</v>
      </c>
      <c r="C7" s="375" t="s">
        <v>634</v>
      </c>
      <c r="D7" s="374" t="s">
        <v>635</v>
      </c>
      <c r="E7" s="374" t="s">
        <v>66</v>
      </c>
      <c r="F7" s="376" t="s">
        <v>636</v>
      </c>
      <c r="G7" s="374" t="s">
        <v>25</v>
      </c>
      <c r="H7" s="377" t="s">
        <v>209</v>
      </c>
      <c r="I7" s="377" t="s">
        <v>637</v>
      </c>
      <c r="J7" s="377" t="s">
        <v>210</v>
      </c>
      <c r="K7" s="377" t="s">
        <v>638</v>
      </c>
      <c r="L7" s="377" t="s">
        <v>52</v>
      </c>
      <c r="M7" s="377" t="s">
        <v>639</v>
      </c>
      <c r="N7" s="377" t="s">
        <v>640</v>
      </c>
      <c r="O7" s="377" t="s">
        <v>641</v>
      </c>
      <c r="P7" s="377" t="s">
        <v>642</v>
      </c>
      <c r="Q7" s="377" t="s">
        <v>643</v>
      </c>
      <c r="R7" s="377" t="s">
        <v>644</v>
      </c>
      <c r="S7" s="377" t="s">
        <v>645</v>
      </c>
      <c r="T7" s="377" t="s">
        <v>646</v>
      </c>
      <c r="U7" s="377" t="s">
        <v>647</v>
      </c>
    </row>
    <row r="8" spans="1:60">
      <c r="A8" s="378" t="s">
        <v>648</v>
      </c>
      <c r="B8" s="379" t="s">
        <v>649</v>
      </c>
      <c r="C8" s="380" t="s">
        <v>650</v>
      </c>
      <c r="D8" s="381"/>
      <c r="E8" s="382"/>
      <c r="F8" s="383"/>
      <c r="G8" s="383">
        <f>SUMIF(AE9:AE11,"&lt;&gt;NOR",G9:G11)</f>
        <v>0</v>
      </c>
      <c r="H8" s="383"/>
      <c r="I8" s="383">
        <f>SUM(I9:I11)</f>
        <v>486.49</v>
      </c>
      <c r="J8" s="383"/>
      <c r="K8" s="383">
        <f>SUM(K9:K11)</f>
        <v>2009.6899999999998</v>
      </c>
      <c r="L8" s="383"/>
      <c r="M8" s="383">
        <f>SUM(M9:M11)</f>
        <v>0</v>
      </c>
      <c r="N8" s="384"/>
      <c r="O8" s="384">
        <f>SUM(O9:O11)</f>
        <v>0.1134</v>
      </c>
      <c r="P8" s="384"/>
      <c r="Q8" s="384">
        <f>SUM(Q9:Q11)</f>
        <v>0</v>
      </c>
      <c r="R8" s="384"/>
      <c r="S8" s="384"/>
      <c r="T8" s="378"/>
      <c r="U8" s="384">
        <f>SUM(U9:U11)</f>
        <v>4.33</v>
      </c>
      <c r="AE8" t="s">
        <v>651</v>
      </c>
    </row>
    <row r="9" spans="1:60" ht="22.5" outlineLevel="1">
      <c r="A9" s="385">
        <v>1</v>
      </c>
      <c r="B9" s="386" t="s">
        <v>652</v>
      </c>
      <c r="C9" s="387" t="s">
        <v>653</v>
      </c>
      <c r="D9" s="388" t="s">
        <v>240</v>
      </c>
      <c r="E9" s="389">
        <v>2</v>
      </c>
      <c r="F9" s="390"/>
      <c r="G9" s="390">
        <f>F9*E9</f>
        <v>0</v>
      </c>
      <c r="H9" s="390">
        <v>159.93</v>
      </c>
      <c r="I9" s="390">
        <f>ROUND(E9*H9,2)</f>
        <v>319.86</v>
      </c>
      <c r="J9" s="390">
        <v>436.07</v>
      </c>
      <c r="K9" s="390">
        <f>ROUND(E9*J9,2)</f>
        <v>872.14</v>
      </c>
      <c r="L9" s="390">
        <v>21</v>
      </c>
      <c r="M9" s="390">
        <f>G9*(1+L9/100)</f>
        <v>0</v>
      </c>
      <c r="N9" s="391">
        <v>3.5619999999999999E-2</v>
      </c>
      <c r="O9" s="391">
        <f>ROUND(E9*N9,5)</f>
        <v>7.1239999999999998E-2</v>
      </c>
      <c r="P9" s="391">
        <v>0</v>
      </c>
      <c r="Q9" s="391">
        <f>ROUND(E9*P9,5)</f>
        <v>0</v>
      </c>
      <c r="R9" s="391"/>
      <c r="S9" s="391"/>
      <c r="T9" s="392">
        <v>0.88292999999999999</v>
      </c>
      <c r="U9" s="391">
        <f>ROUND(E9*T9,2)</f>
        <v>1.77</v>
      </c>
      <c r="V9" s="393"/>
      <c r="W9" s="393"/>
      <c r="X9" s="393"/>
      <c r="Y9" s="393"/>
      <c r="Z9" s="393"/>
      <c r="AA9" s="393"/>
      <c r="AB9" s="393"/>
      <c r="AC9" s="393"/>
      <c r="AD9" s="393"/>
      <c r="AE9" s="393" t="s">
        <v>654</v>
      </c>
      <c r="AF9" s="393"/>
      <c r="AG9" s="393"/>
      <c r="AH9" s="393"/>
      <c r="AI9" s="393"/>
      <c r="AJ9" s="393"/>
      <c r="AK9" s="393"/>
      <c r="AL9" s="393"/>
      <c r="AM9" s="393"/>
      <c r="AN9" s="393"/>
      <c r="AO9" s="393"/>
      <c r="AP9" s="393"/>
      <c r="AQ9" s="393"/>
      <c r="AR9" s="393"/>
      <c r="AS9" s="393"/>
      <c r="AT9" s="393"/>
      <c r="AU9" s="393"/>
      <c r="AV9" s="393"/>
      <c r="AW9" s="393"/>
      <c r="AX9" s="393"/>
      <c r="AY9" s="393"/>
      <c r="AZ9" s="393"/>
      <c r="BA9" s="393"/>
      <c r="BB9" s="393"/>
      <c r="BC9" s="393"/>
      <c r="BD9" s="393"/>
      <c r="BE9" s="393"/>
      <c r="BF9" s="393"/>
      <c r="BG9" s="393"/>
      <c r="BH9" s="393"/>
    </row>
    <row r="10" spans="1:60" ht="22.5" outlineLevel="1">
      <c r="A10" s="385">
        <v>2</v>
      </c>
      <c r="B10" s="386" t="s">
        <v>655</v>
      </c>
      <c r="C10" s="387" t="s">
        <v>656</v>
      </c>
      <c r="D10" s="388" t="s">
        <v>353</v>
      </c>
      <c r="E10" s="389">
        <v>10.8</v>
      </c>
      <c r="F10" s="390"/>
      <c r="G10" s="390">
        <f t="shared" ref="G10:G11" si="0">F10*E10</f>
        <v>0</v>
      </c>
      <c r="H10" s="390">
        <v>8.6300000000000008</v>
      </c>
      <c r="I10" s="390">
        <f>ROUND(E10*H10,2)</f>
        <v>93.2</v>
      </c>
      <c r="J10" s="390">
        <v>78.47</v>
      </c>
      <c r="K10" s="390">
        <f>ROUND(E10*J10,2)</f>
        <v>847.48</v>
      </c>
      <c r="L10" s="390">
        <v>21</v>
      </c>
      <c r="M10" s="390">
        <f>G10*(1+L10/100)</f>
        <v>0</v>
      </c>
      <c r="N10" s="391">
        <v>2.3800000000000002E-3</v>
      </c>
      <c r="O10" s="391">
        <f>ROUND(E10*N10,5)</f>
        <v>2.5700000000000001E-2</v>
      </c>
      <c r="P10" s="391">
        <v>0</v>
      </c>
      <c r="Q10" s="391">
        <f>ROUND(E10*P10,5)</f>
        <v>0</v>
      </c>
      <c r="R10" s="391"/>
      <c r="S10" s="391"/>
      <c r="T10" s="392">
        <v>0.18232999999999999</v>
      </c>
      <c r="U10" s="391">
        <f>ROUND(E10*T10,2)</f>
        <v>1.97</v>
      </c>
      <c r="V10" s="393"/>
      <c r="W10" s="393"/>
      <c r="X10" s="393"/>
      <c r="Y10" s="393"/>
      <c r="Z10" s="393"/>
      <c r="AA10" s="393"/>
      <c r="AB10" s="393"/>
      <c r="AC10" s="393"/>
      <c r="AD10" s="393"/>
      <c r="AE10" s="393" t="s">
        <v>654</v>
      </c>
      <c r="AF10" s="393"/>
      <c r="AG10" s="393"/>
      <c r="AH10" s="393"/>
      <c r="AI10" s="393"/>
      <c r="AJ10" s="393"/>
      <c r="AK10" s="393"/>
      <c r="AL10" s="393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393"/>
      <c r="BB10" s="393"/>
      <c r="BC10" s="393"/>
      <c r="BD10" s="393"/>
      <c r="BE10" s="393"/>
      <c r="BF10" s="393"/>
      <c r="BG10" s="393"/>
      <c r="BH10" s="393"/>
    </row>
    <row r="11" spans="1:60" ht="22.5" outlineLevel="1">
      <c r="A11" s="385">
        <v>3</v>
      </c>
      <c r="B11" s="386" t="s">
        <v>657</v>
      </c>
      <c r="C11" s="387" t="s">
        <v>658</v>
      </c>
      <c r="D11" s="388" t="s">
        <v>392</v>
      </c>
      <c r="E11" s="389">
        <v>1</v>
      </c>
      <c r="F11" s="390"/>
      <c r="G11" s="390">
        <f t="shared" si="0"/>
        <v>0</v>
      </c>
      <c r="H11" s="390">
        <v>73.430000000000007</v>
      </c>
      <c r="I11" s="390">
        <f>ROUND(E11*H11,2)</f>
        <v>73.430000000000007</v>
      </c>
      <c r="J11" s="390">
        <v>290.07</v>
      </c>
      <c r="K11" s="390">
        <f>ROUND(E11*J11,2)</f>
        <v>290.07</v>
      </c>
      <c r="L11" s="390">
        <v>21</v>
      </c>
      <c r="M11" s="390">
        <f>G11*(1+L11/100)</f>
        <v>0</v>
      </c>
      <c r="N11" s="391">
        <v>1.6459999999999999E-2</v>
      </c>
      <c r="O11" s="391">
        <f>ROUND(E11*N11,5)</f>
        <v>1.6459999999999999E-2</v>
      </c>
      <c r="P11" s="391">
        <v>0</v>
      </c>
      <c r="Q11" s="391">
        <f>ROUND(E11*P11,5)</f>
        <v>0</v>
      </c>
      <c r="R11" s="391"/>
      <c r="S11" s="391"/>
      <c r="T11" s="392">
        <v>0.58574999999999999</v>
      </c>
      <c r="U11" s="391">
        <f>ROUND(E11*T11,2)</f>
        <v>0.59</v>
      </c>
      <c r="V11" s="393"/>
      <c r="W11" s="393"/>
      <c r="X11" s="393"/>
      <c r="Y11" s="393"/>
      <c r="Z11" s="393"/>
      <c r="AA11" s="393"/>
      <c r="AB11" s="393"/>
      <c r="AC11" s="393"/>
      <c r="AD11" s="393"/>
      <c r="AE11" s="393" t="s">
        <v>654</v>
      </c>
      <c r="AF11" s="393"/>
      <c r="AG11" s="393"/>
      <c r="AH11" s="393"/>
      <c r="AI11" s="393"/>
      <c r="AJ11" s="393"/>
      <c r="AK11" s="393"/>
      <c r="AL11" s="393"/>
      <c r="AM11" s="393"/>
      <c r="AN11" s="393"/>
      <c r="AO11" s="393"/>
      <c r="AP11" s="393"/>
      <c r="AQ11" s="393"/>
      <c r="AR11" s="393"/>
      <c r="AS11" s="393"/>
      <c r="AT11" s="393"/>
      <c r="AU11" s="393"/>
      <c r="AV11" s="393"/>
      <c r="AW11" s="393"/>
      <c r="AX11" s="393"/>
      <c r="AY11" s="393"/>
      <c r="AZ11" s="393"/>
      <c r="BA11" s="393"/>
      <c r="BB11" s="393"/>
      <c r="BC11" s="393"/>
      <c r="BD11" s="393"/>
      <c r="BE11" s="393"/>
      <c r="BF11" s="393"/>
      <c r="BG11" s="393"/>
      <c r="BH11" s="393"/>
    </row>
    <row r="12" spans="1:60">
      <c r="A12" s="394" t="s">
        <v>648</v>
      </c>
      <c r="B12" s="395" t="s">
        <v>659</v>
      </c>
      <c r="C12" s="396" t="s">
        <v>660</v>
      </c>
      <c r="D12" s="397"/>
      <c r="E12" s="398"/>
      <c r="F12" s="399"/>
      <c r="G12" s="399">
        <f>SUMIF(AE13:AE13,"&lt;&gt;NOR",G13:G13)</f>
        <v>0</v>
      </c>
      <c r="H12" s="399"/>
      <c r="I12" s="399">
        <f>SUM(I13:I13)</f>
        <v>812.92</v>
      </c>
      <c r="J12" s="399"/>
      <c r="K12" s="399">
        <f>SUM(K13:K13)</f>
        <v>2211.08</v>
      </c>
      <c r="L12" s="399"/>
      <c r="M12" s="399">
        <f>SUM(M13:M13)</f>
        <v>0</v>
      </c>
      <c r="N12" s="400"/>
      <c r="O12" s="400">
        <f>SUM(O13:O13)</f>
        <v>0.12469</v>
      </c>
      <c r="P12" s="400"/>
      <c r="Q12" s="400">
        <f>SUM(Q13:Q13)</f>
        <v>0</v>
      </c>
      <c r="R12" s="400"/>
      <c r="S12" s="400"/>
      <c r="T12" s="401"/>
      <c r="U12" s="400">
        <f>SUM(U13:U13)</f>
        <v>9.18</v>
      </c>
      <c r="AE12" t="s">
        <v>651</v>
      </c>
    </row>
    <row r="13" spans="1:60" outlineLevel="1">
      <c r="A13" s="385">
        <v>4</v>
      </c>
      <c r="B13" s="386" t="s">
        <v>661</v>
      </c>
      <c r="C13" s="387" t="s">
        <v>662</v>
      </c>
      <c r="D13" s="388" t="s">
        <v>353</v>
      </c>
      <c r="E13" s="389">
        <v>5.4</v>
      </c>
      <c r="F13" s="390"/>
      <c r="G13" s="390">
        <f>E13*F13</f>
        <v>0</v>
      </c>
      <c r="H13" s="390">
        <v>150.54</v>
      </c>
      <c r="I13" s="390">
        <f>ROUND(E13*H13,2)</f>
        <v>812.92</v>
      </c>
      <c r="J13" s="390">
        <v>409.46000000000004</v>
      </c>
      <c r="K13" s="390">
        <f>ROUND(E13*J13,2)</f>
        <v>2211.08</v>
      </c>
      <c r="L13" s="390">
        <v>21</v>
      </c>
      <c r="M13" s="390">
        <f>G13*(1+L13/100)</f>
        <v>0</v>
      </c>
      <c r="N13" s="391">
        <v>2.3089999999999999E-2</v>
      </c>
      <c r="O13" s="391">
        <f>ROUND(E13*N13,5)</f>
        <v>0.12469</v>
      </c>
      <c r="P13" s="391">
        <v>0</v>
      </c>
      <c r="Q13" s="391">
        <f>ROUND(E13*P13,5)</f>
        <v>0</v>
      </c>
      <c r="R13" s="391"/>
      <c r="S13" s="391"/>
      <c r="T13" s="392">
        <v>1.7</v>
      </c>
      <c r="U13" s="391">
        <f>ROUND(E13*T13,2)</f>
        <v>9.18</v>
      </c>
      <c r="V13" s="393"/>
      <c r="W13" s="393"/>
      <c r="X13" s="393"/>
      <c r="Y13" s="393"/>
      <c r="Z13" s="393"/>
      <c r="AA13" s="393"/>
      <c r="AB13" s="393"/>
      <c r="AC13" s="393"/>
      <c r="AD13" s="393"/>
      <c r="AE13" s="393" t="s">
        <v>654</v>
      </c>
      <c r="AF13" s="393"/>
      <c r="AG13" s="393"/>
      <c r="AH13" s="393"/>
      <c r="AI13" s="393"/>
      <c r="AJ13" s="393"/>
      <c r="AK13" s="393"/>
      <c r="AL13" s="393"/>
      <c r="AM13" s="393"/>
      <c r="AN13" s="393"/>
      <c r="AO13" s="393"/>
      <c r="AP13" s="393"/>
      <c r="AQ13" s="393"/>
      <c r="AR13" s="393"/>
      <c r="AS13" s="393"/>
      <c r="AT13" s="393"/>
      <c r="AU13" s="393"/>
      <c r="AV13" s="393"/>
      <c r="AW13" s="393"/>
      <c r="AX13" s="393"/>
      <c r="AY13" s="393"/>
      <c r="AZ13" s="393"/>
      <c r="BA13" s="393"/>
      <c r="BB13" s="393"/>
      <c r="BC13" s="393"/>
      <c r="BD13" s="393"/>
      <c r="BE13" s="393"/>
      <c r="BF13" s="393"/>
      <c r="BG13" s="393"/>
      <c r="BH13" s="393"/>
    </row>
    <row r="14" spans="1:60">
      <c r="A14" s="394" t="s">
        <v>648</v>
      </c>
      <c r="B14" s="395" t="s">
        <v>663</v>
      </c>
      <c r="C14" s="396" t="s">
        <v>664</v>
      </c>
      <c r="D14" s="397"/>
      <c r="E14" s="398"/>
      <c r="F14" s="399"/>
      <c r="G14" s="399">
        <f>SUMIF(AE15:AE21,"&lt;&gt;NOR",G15:G21)</f>
        <v>0</v>
      </c>
      <c r="H14" s="399"/>
      <c r="I14" s="399">
        <f>SUM(I15:I21)</f>
        <v>29.33</v>
      </c>
      <c r="J14" s="399"/>
      <c r="K14" s="399">
        <f>SUM(K15:K21)</f>
        <v>5255.9699999999993</v>
      </c>
      <c r="L14" s="399"/>
      <c r="M14" s="399">
        <f>SUM(M15:M21)</f>
        <v>0</v>
      </c>
      <c r="N14" s="400"/>
      <c r="O14" s="400">
        <f>SUM(O15:O21)</f>
        <v>1.2700000000000001E-3</v>
      </c>
      <c r="P14" s="400"/>
      <c r="Q14" s="400">
        <f>SUM(Q15:Q21)</f>
        <v>1.401</v>
      </c>
      <c r="R14" s="400"/>
      <c r="S14" s="400"/>
      <c r="T14" s="401"/>
      <c r="U14" s="400">
        <f>SUM(U15:U21)</f>
        <v>7.9500000000000011</v>
      </c>
      <c r="AE14" t="s">
        <v>651</v>
      </c>
    </row>
    <row r="15" spans="1:60" outlineLevel="1">
      <c r="A15" s="385">
        <v>5</v>
      </c>
      <c r="B15" s="386" t="s">
        <v>665</v>
      </c>
      <c r="C15" s="387" t="s">
        <v>666</v>
      </c>
      <c r="D15" s="388" t="s">
        <v>240</v>
      </c>
      <c r="E15" s="389">
        <v>4</v>
      </c>
      <c r="F15" s="390"/>
      <c r="G15" s="390">
        <f>F15*E15</f>
        <v>0</v>
      </c>
      <c r="H15" s="390">
        <v>0</v>
      </c>
      <c r="I15" s="390">
        <f t="shared" ref="I15:I21" si="1">ROUND(E15*H15,2)</f>
        <v>0</v>
      </c>
      <c r="J15" s="390">
        <v>39.4</v>
      </c>
      <c r="K15" s="390">
        <f t="shared" ref="K15:K21" si="2">ROUND(E15*J15,2)</f>
        <v>157.6</v>
      </c>
      <c r="L15" s="390">
        <v>21</v>
      </c>
      <c r="M15" s="390">
        <f t="shared" ref="M15:M21" si="3">G15*(1+L15/100)</f>
        <v>0</v>
      </c>
      <c r="N15" s="391">
        <v>0</v>
      </c>
      <c r="O15" s="391">
        <f t="shared" ref="O15:O21" si="4">ROUND(E15*N15,5)</f>
        <v>0</v>
      </c>
      <c r="P15" s="391">
        <v>8.9999999999999993E-3</v>
      </c>
      <c r="Q15" s="391">
        <f t="shared" ref="Q15:Q21" si="5">ROUND(E15*P15,5)</f>
        <v>3.5999999999999997E-2</v>
      </c>
      <c r="R15" s="391"/>
      <c r="S15" s="391"/>
      <c r="T15" s="392">
        <v>0.11700000000000001</v>
      </c>
      <c r="U15" s="391">
        <f t="shared" ref="U15:U21" si="6">ROUND(E15*T15,2)</f>
        <v>0.47</v>
      </c>
      <c r="V15" s="393"/>
      <c r="W15" s="393"/>
      <c r="X15" s="393"/>
      <c r="Y15" s="393"/>
      <c r="Z15" s="393"/>
      <c r="AA15" s="393"/>
      <c r="AB15" s="393"/>
      <c r="AC15" s="393"/>
      <c r="AD15" s="393"/>
      <c r="AE15" s="393" t="s">
        <v>654</v>
      </c>
      <c r="AF15" s="393"/>
      <c r="AG15" s="393"/>
      <c r="AH15" s="393"/>
      <c r="AI15" s="393"/>
      <c r="AJ15" s="393"/>
      <c r="AK15" s="393"/>
      <c r="AL15" s="393"/>
      <c r="AM15" s="393"/>
      <c r="AN15" s="393"/>
      <c r="AO15" s="393"/>
      <c r="AP15" s="393"/>
      <c r="AQ15" s="393"/>
      <c r="AR15" s="393"/>
      <c r="AS15" s="393"/>
      <c r="AT15" s="393"/>
      <c r="AU15" s="393"/>
      <c r="AV15" s="393"/>
      <c r="AW15" s="393"/>
      <c r="AX15" s="393"/>
      <c r="AY15" s="393"/>
      <c r="AZ15" s="393"/>
      <c r="BA15" s="393"/>
      <c r="BB15" s="393"/>
      <c r="BC15" s="393"/>
      <c r="BD15" s="393"/>
      <c r="BE15" s="393"/>
      <c r="BF15" s="393"/>
      <c r="BG15" s="393"/>
      <c r="BH15" s="393"/>
    </row>
    <row r="16" spans="1:60" outlineLevel="1">
      <c r="A16" s="385">
        <v>6</v>
      </c>
      <c r="B16" s="386" t="s">
        <v>667</v>
      </c>
      <c r="C16" s="387" t="s">
        <v>668</v>
      </c>
      <c r="D16" s="388" t="s">
        <v>669</v>
      </c>
      <c r="E16" s="389">
        <v>0.7</v>
      </c>
      <c r="F16" s="390"/>
      <c r="G16" s="390">
        <f t="shared" ref="G16:G21" si="7">F16*E16</f>
        <v>0</v>
      </c>
      <c r="H16" s="390">
        <v>41.9</v>
      </c>
      <c r="I16" s="390">
        <f t="shared" si="1"/>
        <v>29.33</v>
      </c>
      <c r="J16" s="390">
        <v>3817.1</v>
      </c>
      <c r="K16" s="390">
        <f t="shared" si="2"/>
        <v>2671.97</v>
      </c>
      <c r="L16" s="390">
        <v>21</v>
      </c>
      <c r="M16" s="390">
        <f t="shared" si="3"/>
        <v>0</v>
      </c>
      <c r="N16" s="391">
        <v>1.82E-3</v>
      </c>
      <c r="O16" s="391">
        <f t="shared" si="4"/>
        <v>1.2700000000000001E-3</v>
      </c>
      <c r="P16" s="391">
        <v>1.95</v>
      </c>
      <c r="Q16" s="391">
        <f t="shared" si="5"/>
        <v>1.365</v>
      </c>
      <c r="R16" s="391"/>
      <c r="S16" s="391"/>
      <c r="T16" s="392">
        <v>7.5960000000000001</v>
      </c>
      <c r="U16" s="391">
        <f t="shared" si="6"/>
        <v>5.32</v>
      </c>
      <c r="V16" s="393"/>
      <c r="W16" s="393"/>
      <c r="X16" s="393"/>
      <c r="Y16" s="393"/>
      <c r="Z16" s="393"/>
      <c r="AA16" s="393"/>
      <c r="AB16" s="393"/>
      <c r="AC16" s="393"/>
      <c r="AD16" s="393"/>
      <c r="AE16" s="393" t="s">
        <v>654</v>
      </c>
      <c r="AF16" s="393"/>
      <c r="AG16" s="393"/>
      <c r="AH16" s="393"/>
      <c r="AI16" s="393"/>
      <c r="AJ16" s="393"/>
      <c r="AK16" s="393"/>
      <c r="AL16" s="393"/>
      <c r="AM16" s="393"/>
      <c r="AN16" s="393"/>
      <c r="AO16" s="393"/>
      <c r="AP16" s="393"/>
      <c r="AQ16" s="393"/>
      <c r="AR16" s="393"/>
      <c r="AS16" s="393"/>
      <c r="AT16" s="393"/>
      <c r="AU16" s="393"/>
      <c r="AV16" s="393"/>
      <c r="AW16" s="393"/>
      <c r="AX16" s="393"/>
      <c r="AY16" s="393"/>
      <c r="AZ16" s="393"/>
      <c r="BA16" s="393"/>
      <c r="BB16" s="393"/>
      <c r="BC16" s="393"/>
      <c r="BD16" s="393"/>
      <c r="BE16" s="393"/>
      <c r="BF16" s="393"/>
      <c r="BG16" s="393"/>
      <c r="BH16" s="393"/>
    </row>
    <row r="17" spans="1:60" outlineLevel="1">
      <c r="A17" s="385">
        <v>7</v>
      </c>
      <c r="B17" s="386" t="s">
        <v>670</v>
      </c>
      <c r="C17" s="387" t="s">
        <v>671</v>
      </c>
      <c r="D17" s="388" t="s">
        <v>672</v>
      </c>
      <c r="E17" s="389">
        <v>1.401</v>
      </c>
      <c r="F17" s="390"/>
      <c r="G17" s="390">
        <f t="shared" si="7"/>
        <v>0</v>
      </c>
      <c r="H17" s="390">
        <v>0</v>
      </c>
      <c r="I17" s="390">
        <f t="shared" si="1"/>
        <v>0</v>
      </c>
      <c r="J17" s="390">
        <v>317.5</v>
      </c>
      <c r="K17" s="390">
        <f t="shared" si="2"/>
        <v>444.82</v>
      </c>
      <c r="L17" s="390">
        <v>21</v>
      </c>
      <c r="M17" s="390">
        <f t="shared" si="3"/>
        <v>0</v>
      </c>
      <c r="N17" s="391">
        <v>0</v>
      </c>
      <c r="O17" s="391">
        <f t="shared" si="4"/>
        <v>0</v>
      </c>
      <c r="P17" s="391">
        <v>0</v>
      </c>
      <c r="Q17" s="391">
        <f t="shared" si="5"/>
        <v>0</v>
      </c>
      <c r="R17" s="391"/>
      <c r="S17" s="391"/>
      <c r="T17" s="392">
        <v>0.94199999999999995</v>
      </c>
      <c r="U17" s="391">
        <f t="shared" si="6"/>
        <v>1.32</v>
      </c>
      <c r="V17" s="393"/>
      <c r="W17" s="393"/>
      <c r="X17" s="393"/>
      <c r="Y17" s="393"/>
      <c r="Z17" s="393"/>
      <c r="AA17" s="393"/>
      <c r="AB17" s="393"/>
      <c r="AC17" s="393"/>
      <c r="AD17" s="393"/>
      <c r="AE17" s="393" t="s">
        <v>654</v>
      </c>
      <c r="AF17" s="393"/>
      <c r="AG17" s="393"/>
      <c r="AH17" s="393"/>
      <c r="AI17" s="393"/>
      <c r="AJ17" s="393"/>
      <c r="AK17" s="393"/>
      <c r="AL17" s="393"/>
      <c r="AM17" s="393"/>
      <c r="AN17" s="393"/>
      <c r="AO17" s="393"/>
      <c r="AP17" s="393"/>
      <c r="AQ17" s="393"/>
      <c r="AR17" s="393"/>
      <c r="AS17" s="393"/>
      <c r="AT17" s="393"/>
      <c r="AU17" s="393"/>
      <c r="AV17" s="393"/>
      <c r="AW17" s="393"/>
      <c r="AX17" s="393"/>
      <c r="AY17" s="393"/>
      <c r="AZ17" s="393"/>
      <c r="BA17" s="393"/>
      <c r="BB17" s="393"/>
      <c r="BC17" s="393"/>
      <c r="BD17" s="393"/>
      <c r="BE17" s="393"/>
      <c r="BF17" s="393"/>
      <c r="BG17" s="393"/>
      <c r="BH17" s="393"/>
    </row>
    <row r="18" spans="1:60" outlineLevel="1">
      <c r="A18" s="385">
        <v>8</v>
      </c>
      <c r="B18" s="386" t="s">
        <v>673</v>
      </c>
      <c r="C18" s="387" t="s">
        <v>674</v>
      </c>
      <c r="D18" s="388" t="s">
        <v>672</v>
      </c>
      <c r="E18" s="389">
        <v>1.401</v>
      </c>
      <c r="F18" s="390"/>
      <c r="G18" s="390">
        <f t="shared" si="7"/>
        <v>0</v>
      </c>
      <c r="H18" s="390">
        <v>0</v>
      </c>
      <c r="I18" s="390">
        <f t="shared" si="1"/>
        <v>0</v>
      </c>
      <c r="J18" s="390">
        <v>35.4</v>
      </c>
      <c r="K18" s="390">
        <f t="shared" si="2"/>
        <v>49.6</v>
      </c>
      <c r="L18" s="390">
        <v>21</v>
      </c>
      <c r="M18" s="390">
        <f t="shared" si="3"/>
        <v>0</v>
      </c>
      <c r="N18" s="391">
        <v>0</v>
      </c>
      <c r="O18" s="391">
        <f t="shared" si="4"/>
        <v>0</v>
      </c>
      <c r="P18" s="391">
        <v>0</v>
      </c>
      <c r="Q18" s="391">
        <f t="shared" si="5"/>
        <v>0</v>
      </c>
      <c r="R18" s="391"/>
      <c r="S18" s="391"/>
      <c r="T18" s="392">
        <v>0.105</v>
      </c>
      <c r="U18" s="391">
        <f t="shared" si="6"/>
        <v>0.15</v>
      </c>
      <c r="V18" s="393"/>
      <c r="W18" s="393"/>
      <c r="X18" s="393"/>
      <c r="Y18" s="393"/>
      <c r="Z18" s="393"/>
      <c r="AA18" s="393"/>
      <c r="AB18" s="393"/>
      <c r="AC18" s="393"/>
      <c r="AD18" s="393"/>
      <c r="AE18" s="393" t="s">
        <v>654</v>
      </c>
      <c r="AF18" s="393"/>
      <c r="AG18" s="393"/>
      <c r="AH18" s="393"/>
      <c r="AI18" s="393"/>
      <c r="AJ18" s="393"/>
      <c r="AK18" s="393"/>
      <c r="AL18" s="393"/>
      <c r="AM18" s="393"/>
      <c r="AN18" s="393"/>
      <c r="AO18" s="393"/>
      <c r="AP18" s="393"/>
      <c r="AQ18" s="393"/>
      <c r="AR18" s="393"/>
      <c r="AS18" s="393"/>
      <c r="AT18" s="393"/>
      <c r="AU18" s="393"/>
      <c r="AV18" s="393"/>
      <c r="AW18" s="393"/>
      <c r="AX18" s="393"/>
      <c r="AY18" s="393"/>
      <c r="AZ18" s="393"/>
      <c r="BA18" s="393"/>
      <c r="BB18" s="393"/>
      <c r="BC18" s="393"/>
      <c r="BD18" s="393"/>
      <c r="BE18" s="393"/>
      <c r="BF18" s="393"/>
      <c r="BG18" s="393"/>
      <c r="BH18" s="393"/>
    </row>
    <row r="19" spans="1:60" outlineLevel="1">
      <c r="A19" s="385">
        <v>9</v>
      </c>
      <c r="B19" s="386" t="s">
        <v>675</v>
      </c>
      <c r="C19" s="387" t="s">
        <v>676</v>
      </c>
      <c r="D19" s="388" t="s">
        <v>672</v>
      </c>
      <c r="E19" s="389">
        <v>1.401</v>
      </c>
      <c r="F19" s="390"/>
      <c r="G19" s="390">
        <f t="shared" si="7"/>
        <v>0</v>
      </c>
      <c r="H19" s="390">
        <v>0</v>
      </c>
      <c r="I19" s="390">
        <f t="shared" si="1"/>
        <v>0</v>
      </c>
      <c r="J19" s="390">
        <v>227</v>
      </c>
      <c r="K19" s="390">
        <f t="shared" si="2"/>
        <v>318.02999999999997</v>
      </c>
      <c r="L19" s="390">
        <v>21</v>
      </c>
      <c r="M19" s="390">
        <f t="shared" si="3"/>
        <v>0</v>
      </c>
      <c r="N19" s="391">
        <v>0</v>
      </c>
      <c r="O19" s="391">
        <f t="shared" si="4"/>
        <v>0</v>
      </c>
      <c r="P19" s="391">
        <v>0</v>
      </c>
      <c r="Q19" s="391">
        <f t="shared" si="5"/>
        <v>0</v>
      </c>
      <c r="R19" s="391"/>
      <c r="S19" s="391"/>
      <c r="T19" s="392">
        <v>0.49</v>
      </c>
      <c r="U19" s="391">
        <f t="shared" si="6"/>
        <v>0.69</v>
      </c>
      <c r="V19" s="393"/>
      <c r="W19" s="393"/>
      <c r="X19" s="393"/>
      <c r="Y19" s="393"/>
      <c r="Z19" s="393"/>
      <c r="AA19" s="393"/>
      <c r="AB19" s="393"/>
      <c r="AC19" s="393"/>
      <c r="AD19" s="393"/>
      <c r="AE19" s="393" t="s">
        <v>654</v>
      </c>
      <c r="AF19" s="393"/>
      <c r="AG19" s="393"/>
      <c r="AH19" s="393"/>
      <c r="AI19" s="393"/>
      <c r="AJ19" s="393"/>
      <c r="AK19" s="393"/>
      <c r="AL19" s="393"/>
      <c r="AM19" s="393"/>
      <c r="AN19" s="393"/>
      <c r="AO19" s="393"/>
      <c r="AP19" s="393"/>
      <c r="AQ19" s="393"/>
      <c r="AR19" s="393"/>
      <c r="AS19" s="393"/>
      <c r="AT19" s="393"/>
      <c r="AU19" s="393"/>
      <c r="AV19" s="393"/>
      <c r="AW19" s="393"/>
      <c r="AX19" s="393"/>
      <c r="AY19" s="393"/>
      <c r="AZ19" s="393"/>
      <c r="BA19" s="393"/>
      <c r="BB19" s="393"/>
      <c r="BC19" s="393"/>
      <c r="BD19" s="393"/>
      <c r="BE19" s="393"/>
      <c r="BF19" s="393"/>
      <c r="BG19" s="393"/>
      <c r="BH19" s="393"/>
    </row>
    <row r="20" spans="1:60" outlineLevel="1">
      <c r="A20" s="385">
        <v>10</v>
      </c>
      <c r="B20" s="386" t="s">
        <v>677</v>
      </c>
      <c r="C20" s="387" t="s">
        <v>678</v>
      </c>
      <c r="D20" s="388" t="s">
        <v>672</v>
      </c>
      <c r="E20" s="389">
        <v>14.01</v>
      </c>
      <c r="F20" s="390"/>
      <c r="G20" s="390">
        <f t="shared" si="7"/>
        <v>0</v>
      </c>
      <c r="H20" s="390">
        <v>0</v>
      </c>
      <c r="I20" s="390">
        <f t="shared" si="1"/>
        <v>0</v>
      </c>
      <c r="J20" s="390">
        <v>15.9</v>
      </c>
      <c r="K20" s="390">
        <f t="shared" si="2"/>
        <v>222.76</v>
      </c>
      <c r="L20" s="390">
        <v>21</v>
      </c>
      <c r="M20" s="390">
        <f t="shared" si="3"/>
        <v>0</v>
      </c>
      <c r="N20" s="391">
        <v>0</v>
      </c>
      <c r="O20" s="391">
        <f t="shared" si="4"/>
        <v>0</v>
      </c>
      <c r="P20" s="391">
        <v>0</v>
      </c>
      <c r="Q20" s="391">
        <f t="shared" si="5"/>
        <v>0</v>
      </c>
      <c r="R20" s="391"/>
      <c r="S20" s="391"/>
      <c r="T20" s="392">
        <v>0</v>
      </c>
      <c r="U20" s="391">
        <f t="shared" si="6"/>
        <v>0</v>
      </c>
      <c r="V20" s="393"/>
      <c r="W20" s="393"/>
      <c r="X20" s="393"/>
      <c r="Y20" s="393"/>
      <c r="Z20" s="393"/>
      <c r="AA20" s="393"/>
      <c r="AB20" s="393"/>
      <c r="AC20" s="393"/>
      <c r="AD20" s="393"/>
      <c r="AE20" s="393" t="s">
        <v>654</v>
      </c>
      <c r="AF20" s="393"/>
      <c r="AG20" s="393"/>
      <c r="AH20" s="393"/>
      <c r="AI20" s="393"/>
      <c r="AJ20" s="393"/>
      <c r="AK20" s="393"/>
      <c r="AL20" s="393"/>
      <c r="AM20" s="393"/>
      <c r="AN20" s="393"/>
      <c r="AO20" s="393"/>
      <c r="AP20" s="393"/>
      <c r="AQ20" s="393"/>
      <c r="AR20" s="393"/>
      <c r="AS20" s="393"/>
      <c r="AT20" s="393"/>
      <c r="AU20" s="393"/>
      <c r="AV20" s="393"/>
      <c r="AW20" s="393"/>
      <c r="AX20" s="393"/>
      <c r="AY20" s="393"/>
      <c r="AZ20" s="393"/>
      <c r="BA20" s="393"/>
      <c r="BB20" s="393"/>
      <c r="BC20" s="393"/>
      <c r="BD20" s="393"/>
      <c r="BE20" s="393"/>
      <c r="BF20" s="393"/>
      <c r="BG20" s="393"/>
      <c r="BH20" s="393"/>
    </row>
    <row r="21" spans="1:60" outlineLevel="1">
      <c r="A21" s="385">
        <v>11</v>
      </c>
      <c r="B21" s="386" t="s">
        <v>679</v>
      </c>
      <c r="C21" s="387" t="s">
        <v>680</v>
      </c>
      <c r="D21" s="388" t="s">
        <v>672</v>
      </c>
      <c r="E21" s="389">
        <v>1.401</v>
      </c>
      <c r="F21" s="390"/>
      <c r="G21" s="390">
        <f t="shared" si="7"/>
        <v>0</v>
      </c>
      <c r="H21" s="390">
        <v>0</v>
      </c>
      <c r="I21" s="390">
        <f t="shared" si="1"/>
        <v>0</v>
      </c>
      <c r="J21" s="390">
        <v>993</v>
      </c>
      <c r="K21" s="390">
        <f t="shared" si="2"/>
        <v>1391.19</v>
      </c>
      <c r="L21" s="390">
        <v>21</v>
      </c>
      <c r="M21" s="390">
        <f t="shared" si="3"/>
        <v>0</v>
      </c>
      <c r="N21" s="391">
        <v>0</v>
      </c>
      <c r="O21" s="391">
        <f t="shared" si="4"/>
        <v>0</v>
      </c>
      <c r="P21" s="391">
        <v>0</v>
      </c>
      <c r="Q21" s="391">
        <f t="shared" si="5"/>
        <v>0</v>
      </c>
      <c r="R21" s="391"/>
      <c r="S21" s="391"/>
      <c r="T21" s="392">
        <v>0</v>
      </c>
      <c r="U21" s="391">
        <f t="shared" si="6"/>
        <v>0</v>
      </c>
      <c r="V21" s="393"/>
      <c r="W21" s="393"/>
      <c r="X21" s="393"/>
      <c r="Y21" s="393"/>
      <c r="Z21" s="393"/>
      <c r="AA21" s="393"/>
      <c r="AB21" s="393"/>
      <c r="AC21" s="393"/>
      <c r="AD21" s="393"/>
      <c r="AE21" s="393" t="s">
        <v>654</v>
      </c>
      <c r="AF21" s="393"/>
      <c r="AG21" s="393"/>
      <c r="AH21" s="393"/>
      <c r="AI21" s="393"/>
      <c r="AJ21" s="393"/>
      <c r="AK21" s="393"/>
      <c r="AL21" s="393"/>
      <c r="AM21" s="393"/>
      <c r="AN21" s="393"/>
      <c r="AO21" s="393"/>
      <c r="AP21" s="393"/>
      <c r="AQ21" s="393"/>
      <c r="AR21" s="393"/>
      <c r="AS21" s="393"/>
      <c r="AT21" s="393"/>
      <c r="AU21" s="393"/>
      <c r="AV21" s="393"/>
      <c r="AW21" s="393"/>
      <c r="AX21" s="393"/>
      <c r="AY21" s="393"/>
      <c r="AZ21" s="393"/>
      <c r="BA21" s="393"/>
      <c r="BB21" s="393"/>
      <c r="BC21" s="393"/>
      <c r="BD21" s="393"/>
      <c r="BE21" s="393"/>
      <c r="BF21" s="393"/>
      <c r="BG21" s="393"/>
      <c r="BH21" s="393"/>
    </row>
    <row r="22" spans="1:60">
      <c r="A22" s="394" t="s">
        <v>648</v>
      </c>
      <c r="B22" s="395" t="s">
        <v>681</v>
      </c>
      <c r="C22" s="396" t="s">
        <v>682</v>
      </c>
      <c r="D22" s="397"/>
      <c r="E22" s="398"/>
      <c r="F22" s="399"/>
      <c r="G22" s="399">
        <f>SUMIF(AE23:AE23,"&lt;&gt;NOR",G23:G23)</f>
        <v>0</v>
      </c>
      <c r="H22" s="399"/>
      <c r="I22" s="399">
        <f>SUM(I23:I23)</f>
        <v>0</v>
      </c>
      <c r="J22" s="399"/>
      <c r="K22" s="399">
        <f>SUM(K23:K23)</f>
        <v>207.01</v>
      </c>
      <c r="L22" s="399"/>
      <c r="M22" s="399">
        <f>SUM(M23:M23)</f>
        <v>0</v>
      </c>
      <c r="N22" s="400"/>
      <c r="O22" s="400">
        <f>SUM(O23:O23)</f>
        <v>0</v>
      </c>
      <c r="P22" s="400"/>
      <c r="Q22" s="400">
        <f>SUM(Q23:Q23)</f>
        <v>0</v>
      </c>
      <c r="R22" s="400"/>
      <c r="S22" s="400"/>
      <c r="T22" s="401"/>
      <c r="U22" s="400">
        <f>SUM(U23:U23)</f>
        <v>0.5</v>
      </c>
      <c r="AE22" t="s">
        <v>651</v>
      </c>
    </row>
    <row r="23" spans="1:60" ht="22.5" outlineLevel="1">
      <c r="A23" s="385">
        <v>12</v>
      </c>
      <c r="B23" s="386" t="s">
        <v>683</v>
      </c>
      <c r="C23" s="387" t="s">
        <v>684</v>
      </c>
      <c r="D23" s="388" t="s">
        <v>672</v>
      </c>
      <c r="E23" s="389">
        <v>0.23960000000000001</v>
      </c>
      <c r="F23" s="390"/>
      <c r="G23" s="390">
        <f>F23*E23</f>
        <v>0</v>
      </c>
      <c r="H23" s="390">
        <v>0</v>
      </c>
      <c r="I23" s="390">
        <f>ROUND(E23*H23,2)</f>
        <v>0</v>
      </c>
      <c r="J23" s="390">
        <v>864</v>
      </c>
      <c r="K23" s="390">
        <f>ROUND(E23*J23,2)</f>
        <v>207.01</v>
      </c>
      <c r="L23" s="390">
        <v>21</v>
      </c>
      <c r="M23" s="390">
        <f>G23*(1+L23/100)</f>
        <v>0</v>
      </c>
      <c r="N23" s="391">
        <v>0</v>
      </c>
      <c r="O23" s="391">
        <f>ROUND(E23*N23,5)</f>
        <v>0</v>
      </c>
      <c r="P23" s="391">
        <v>0</v>
      </c>
      <c r="Q23" s="391">
        <f>ROUND(E23*P23,5)</f>
        <v>0</v>
      </c>
      <c r="R23" s="391"/>
      <c r="S23" s="391"/>
      <c r="T23" s="392">
        <v>2.1</v>
      </c>
      <c r="U23" s="391">
        <f>ROUND(E23*T23,2)</f>
        <v>0.5</v>
      </c>
      <c r="V23" s="393"/>
      <c r="W23" s="393"/>
      <c r="X23" s="393"/>
      <c r="Y23" s="393"/>
      <c r="Z23" s="393"/>
      <c r="AA23" s="393"/>
      <c r="AB23" s="393"/>
      <c r="AC23" s="393"/>
      <c r="AD23" s="393"/>
      <c r="AE23" s="393" t="s">
        <v>654</v>
      </c>
      <c r="AF23" s="393"/>
      <c r="AG23" s="393"/>
      <c r="AH23" s="393"/>
      <c r="AI23" s="393"/>
      <c r="AJ23" s="393"/>
      <c r="AK23" s="393"/>
      <c r="AL23" s="393"/>
      <c r="AM23" s="393"/>
      <c r="AN23" s="393"/>
      <c r="AO23" s="393"/>
      <c r="AP23" s="393"/>
      <c r="AQ23" s="393"/>
      <c r="AR23" s="393"/>
      <c r="AS23" s="393"/>
      <c r="AT23" s="393"/>
      <c r="AU23" s="393"/>
      <c r="AV23" s="393"/>
      <c r="AW23" s="393"/>
      <c r="AX23" s="393"/>
      <c r="AY23" s="393"/>
      <c r="AZ23" s="393"/>
      <c r="BA23" s="393"/>
      <c r="BB23" s="393"/>
      <c r="BC23" s="393"/>
      <c r="BD23" s="393"/>
      <c r="BE23" s="393"/>
      <c r="BF23" s="393"/>
      <c r="BG23" s="393"/>
      <c r="BH23" s="393"/>
    </row>
    <row r="24" spans="1:60">
      <c r="A24" s="394" t="s">
        <v>648</v>
      </c>
      <c r="B24" s="395" t="s">
        <v>685</v>
      </c>
      <c r="C24" s="396" t="s">
        <v>686</v>
      </c>
      <c r="D24" s="397"/>
      <c r="E24" s="398"/>
      <c r="F24" s="399"/>
      <c r="G24" s="399">
        <f>SUMIF(AE25:AE26,"&lt;&gt;NOR",G25:G26)</f>
        <v>0</v>
      </c>
      <c r="H24" s="399"/>
      <c r="I24" s="399">
        <f>SUM(I25:I26)</f>
        <v>112.42</v>
      </c>
      <c r="J24" s="399"/>
      <c r="K24" s="399">
        <f>SUM(K25:K26)</f>
        <v>6887.58</v>
      </c>
      <c r="L24" s="399"/>
      <c r="M24" s="399">
        <f>SUM(M25:M26)</f>
        <v>0</v>
      </c>
      <c r="N24" s="400"/>
      <c r="O24" s="400">
        <f>SUM(O25:O26)</f>
        <v>4.7400000000000003E-3</v>
      </c>
      <c r="P24" s="400"/>
      <c r="Q24" s="400">
        <f>SUM(Q25:Q26)</f>
        <v>3.2649999999999998E-2</v>
      </c>
      <c r="R24" s="400"/>
      <c r="S24" s="400"/>
      <c r="T24" s="401"/>
      <c r="U24" s="400">
        <f>SUM(U25:U26)</f>
        <v>1.1600000000000001</v>
      </c>
      <c r="AE24" t="s">
        <v>651</v>
      </c>
    </row>
    <row r="25" spans="1:60" outlineLevel="1">
      <c r="A25" s="385">
        <v>13</v>
      </c>
      <c r="B25" s="386" t="s">
        <v>687</v>
      </c>
      <c r="C25" s="387" t="s">
        <v>688</v>
      </c>
      <c r="D25" s="388" t="s">
        <v>689</v>
      </c>
      <c r="E25" s="389">
        <v>1</v>
      </c>
      <c r="F25" s="390"/>
      <c r="G25" s="390">
        <f>F25*E25</f>
        <v>0</v>
      </c>
      <c r="H25" s="390">
        <v>0</v>
      </c>
      <c r="I25" s="390">
        <f>ROUND(E25*H25,2)</f>
        <v>0</v>
      </c>
      <c r="J25" s="390">
        <v>1000</v>
      </c>
      <c r="K25" s="390">
        <f>ROUND(E25*J25,2)</f>
        <v>1000</v>
      </c>
      <c r="L25" s="390">
        <v>21</v>
      </c>
      <c r="M25" s="390">
        <f>G25*(1+L25/100)</f>
        <v>0</v>
      </c>
      <c r="N25" s="391">
        <v>0</v>
      </c>
      <c r="O25" s="391">
        <f>ROUND(E25*N25,5)</f>
        <v>0</v>
      </c>
      <c r="P25" s="391">
        <v>3.2649999999999998E-2</v>
      </c>
      <c r="Q25" s="391">
        <f>ROUND(E25*P25,5)</f>
        <v>3.2649999999999998E-2</v>
      </c>
      <c r="R25" s="391"/>
      <c r="S25" s="391"/>
      <c r="T25" s="392">
        <v>0.39893000000000001</v>
      </c>
      <c r="U25" s="391">
        <f>ROUND(E25*T25,2)</f>
        <v>0.4</v>
      </c>
      <c r="V25" s="393"/>
      <c r="W25" s="393"/>
      <c r="X25" s="393"/>
      <c r="Y25" s="393"/>
      <c r="Z25" s="393"/>
      <c r="AA25" s="393"/>
      <c r="AB25" s="393"/>
      <c r="AC25" s="393"/>
      <c r="AD25" s="393"/>
      <c r="AE25" s="393" t="s">
        <v>690</v>
      </c>
      <c r="AF25" s="393"/>
      <c r="AG25" s="393"/>
      <c r="AH25" s="393"/>
      <c r="AI25" s="393"/>
      <c r="AJ25" s="393"/>
      <c r="AK25" s="393"/>
      <c r="AL25" s="393"/>
      <c r="AM25" s="393"/>
      <c r="AN25" s="393"/>
      <c r="AO25" s="393"/>
      <c r="AP25" s="393"/>
      <c r="AQ25" s="393"/>
      <c r="AR25" s="393"/>
      <c r="AS25" s="393"/>
      <c r="AT25" s="393"/>
      <c r="AU25" s="393"/>
      <c r="AV25" s="393"/>
      <c r="AW25" s="393"/>
      <c r="AX25" s="393"/>
      <c r="AY25" s="393"/>
      <c r="AZ25" s="393"/>
      <c r="BA25" s="393"/>
      <c r="BB25" s="393"/>
      <c r="BC25" s="393"/>
      <c r="BD25" s="393"/>
      <c r="BE25" s="393"/>
      <c r="BF25" s="393"/>
      <c r="BG25" s="393"/>
      <c r="BH25" s="393"/>
    </row>
    <row r="26" spans="1:60" outlineLevel="1">
      <c r="A26" s="402">
        <v>14</v>
      </c>
      <c r="B26" s="403" t="s">
        <v>691</v>
      </c>
      <c r="C26" s="404" t="s">
        <v>692</v>
      </c>
      <c r="D26" s="405" t="s">
        <v>689</v>
      </c>
      <c r="E26" s="406">
        <v>1</v>
      </c>
      <c r="F26" s="407"/>
      <c r="G26" s="407">
        <f>F26*E26</f>
        <v>0</v>
      </c>
      <c r="H26" s="407">
        <v>112.42</v>
      </c>
      <c r="I26" s="407">
        <f>ROUND(E26*H26,2)</f>
        <v>112.42</v>
      </c>
      <c r="J26" s="407">
        <v>5887.58</v>
      </c>
      <c r="K26" s="407">
        <f>ROUND(E26*J26,2)</f>
        <v>5887.58</v>
      </c>
      <c r="L26" s="407">
        <v>21</v>
      </c>
      <c r="M26" s="407">
        <f>G26*(1+L26/100)</f>
        <v>0</v>
      </c>
      <c r="N26" s="408">
        <v>4.7400000000000003E-3</v>
      </c>
      <c r="O26" s="408">
        <f>ROUND(E26*N26,5)</f>
        <v>4.7400000000000003E-3</v>
      </c>
      <c r="P26" s="408">
        <v>0</v>
      </c>
      <c r="Q26" s="408">
        <f>ROUND(E26*P26,5)</f>
        <v>0</v>
      </c>
      <c r="R26" s="408"/>
      <c r="S26" s="408"/>
      <c r="T26" s="409">
        <v>0.76322000000000001</v>
      </c>
      <c r="U26" s="408">
        <f>ROUND(E26*T26,2)</f>
        <v>0.76</v>
      </c>
      <c r="V26" s="393"/>
      <c r="W26" s="393"/>
      <c r="X26" s="393"/>
      <c r="Y26" s="393"/>
      <c r="Z26" s="393"/>
      <c r="AA26" s="393"/>
      <c r="AB26" s="393"/>
      <c r="AC26" s="393"/>
      <c r="AD26" s="393"/>
      <c r="AE26" s="393" t="s">
        <v>690</v>
      </c>
      <c r="AF26" s="393"/>
      <c r="AG26" s="393"/>
      <c r="AH26" s="393"/>
      <c r="AI26" s="393"/>
      <c r="AJ26" s="393"/>
      <c r="AK26" s="393"/>
      <c r="AL26" s="393"/>
      <c r="AM26" s="393"/>
      <c r="AN26" s="393"/>
      <c r="AO26" s="393"/>
      <c r="AP26" s="393"/>
      <c r="AQ26" s="393"/>
      <c r="AR26" s="393"/>
      <c r="AS26" s="393"/>
      <c r="AT26" s="393"/>
      <c r="AU26" s="393"/>
      <c r="AV26" s="393"/>
      <c r="AW26" s="393"/>
      <c r="AX26" s="393"/>
      <c r="AY26" s="393"/>
      <c r="AZ26" s="393"/>
      <c r="BA26" s="393"/>
      <c r="BB26" s="393"/>
      <c r="BC26" s="393"/>
      <c r="BD26" s="393"/>
      <c r="BE26" s="393"/>
      <c r="BF26" s="393"/>
      <c r="BG26" s="393"/>
      <c r="BH26" s="393"/>
    </row>
    <row r="27" spans="1:60">
      <c r="A27" s="6"/>
      <c r="B27" s="7" t="s">
        <v>693</v>
      </c>
      <c r="C27" s="410" t="s">
        <v>693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>
      <c r="C28" s="412"/>
      <c r="AE28" t="s">
        <v>694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3" sqref="L33"/>
    </sheetView>
  </sheetViews>
  <sheetFormatPr defaultRowHeight="15"/>
  <cols>
    <col min="1" max="16384" width="9.140625" style="322"/>
  </cols>
  <sheetData/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59" t="s">
        <v>6</v>
      </c>
      <c r="B1" s="159"/>
      <c r="C1" s="160"/>
      <c r="D1" s="159"/>
      <c r="E1" s="159"/>
      <c r="F1" s="159"/>
      <c r="G1" s="159"/>
    </row>
    <row r="2" spans="1:7" ht="24.95" customHeight="1">
      <c r="A2" s="79" t="s">
        <v>36</v>
      </c>
      <c r="B2" s="78"/>
      <c r="C2" s="161"/>
      <c r="D2" s="161"/>
      <c r="E2" s="161"/>
      <c r="F2" s="161"/>
      <c r="G2" s="162"/>
    </row>
    <row r="3" spans="1:7" ht="24.95" hidden="1" customHeight="1">
      <c r="A3" s="79" t="s">
        <v>7</v>
      </c>
      <c r="B3" s="78"/>
      <c r="C3" s="161"/>
      <c r="D3" s="161"/>
      <c r="E3" s="161"/>
      <c r="F3" s="161"/>
      <c r="G3" s="162"/>
    </row>
    <row r="4" spans="1:7" ht="24.95" hidden="1" customHeight="1">
      <c r="A4" s="79" t="s">
        <v>8</v>
      </c>
      <c r="B4" s="78"/>
      <c r="C4" s="161"/>
      <c r="D4" s="161"/>
      <c r="E4" s="161"/>
      <c r="F4" s="161"/>
      <c r="G4" s="16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53</vt:i4>
      </vt:variant>
    </vt:vector>
  </HeadingPairs>
  <TitlesOfParts>
    <vt:vector size="61" baseType="lpstr">
      <vt:lpstr>Pokyny pro vyplnění</vt:lpstr>
      <vt:lpstr>Krycí list</vt:lpstr>
      <vt:lpstr>rozpočet audiovizuální technika</vt:lpstr>
      <vt:lpstr>rozpočet elektro</vt:lpstr>
      <vt:lpstr>rozpočet portálové věže</vt:lpstr>
      <vt:lpstr>rozpočet vybourání otvoru</vt:lpstr>
      <vt:lpstr>Skica_portálové veže</vt:lpstr>
      <vt:lpstr>VzorPolozky</vt:lpstr>
      <vt:lpstr>__MAIN__</vt:lpstr>
      <vt:lpstr>__OobjF__</vt:lpstr>
      <vt:lpstr>__OoddF__</vt:lpstr>
      <vt:lpstr>__OradF__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Excel_BuiltIn_Print_Titles_2_1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'rozpočet elektro'!Názvy_tisku</vt:lpstr>
      <vt:lpstr>oadresa</vt:lpstr>
      <vt:lpstr>'Krycí list'!Objednatel</vt:lpstr>
      <vt:lpstr>'Krycí list'!Objekt</vt:lpstr>
      <vt:lpstr>'Krycí list'!Oblast_tisku</vt:lpstr>
      <vt:lpstr>'rozpočet audiovizuální technika'!Oblast_tisku</vt:lpstr>
      <vt:lpstr>'rozpočet vybourání otvoru'!Oblast_tisku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'rozpočet audiovizuální technika'!Print_Area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pazdzioraales@seznam.cz</dc:creator>
  <cp:lastModifiedBy>Badura Jiří</cp:lastModifiedBy>
  <cp:lastPrinted>2014-02-28T09:52:57Z</cp:lastPrinted>
  <dcterms:created xsi:type="dcterms:W3CDTF">2009-04-08T07:15:50Z</dcterms:created>
  <dcterms:modified xsi:type="dcterms:W3CDTF">2021-06-25T09:23:14Z</dcterms:modified>
</cp:coreProperties>
</file>